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eta\Desktop\Фінансовий план\"/>
    </mc:Choice>
  </mc:AlternateContent>
  <xr:revisionPtr revIDLastSave="0" documentId="13_ncr:1_{ABB1859E-798F-4484-AEA2-4F6D0B7FC496}" xr6:coauthVersionLast="47" xr6:coauthVersionMax="47" xr10:uidLastSave="{00000000-0000-0000-0000-000000000000}"/>
  <bookViews>
    <workbookView xWindow="-120" yWindow="-120" windowWidth="29040" windowHeight="15840" tabRatio="959" activeTab="1" xr2:uid="{00000000-000D-0000-FFFF-FFFF00000000}"/>
  </bookViews>
  <sheets>
    <sheet name="Фінплан - основні фінпоказники" sheetId="14" r:id="rId1"/>
    <sheet name="I.Розшифрування до запланованог" sheetId="2" r:id="rId2"/>
    <sheet name="II. Розрахунки з бюджетом" sheetId="19" r:id="rId3"/>
    <sheet name="III. Рух грошових коштів" sheetId="18" r:id="rId4"/>
    <sheet name="IV. Кап. інвестиції" sheetId="3" r:id="rId5"/>
    <sheet name=" V. Коефіцієнтний аналіз" sheetId="22" r:id="rId6"/>
    <sheet name="VI. Інформація до фінплану" sheetId="10" r:id="rId7"/>
    <sheet name="VI. Інформація до фінплану2" sheetId="2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V. Коефіцієнтний аналіз'!$8:$8</definedName>
    <definedName name="_xlnm.Print_Titles" localSheetId="1">'I.Розшифрування до запланованог'!$8:$8</definedName>
    <definedName name="_xlnm.Print_Titles" localSheetId="2">'II. Розрахунки з бюджетом'!$8:$8</definedName>
    <definedName name="_xlnm.Print_Titles" localSheetId="3">'III. Рух грошових коштів'!$8:$8</definedName>
    <definedName name="_xlnm.Print_Titles" localSheetId="0">'Фінплан - основні фінпоказники'!$14:$14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V. Коефіцієнтний аналіз'!$A$1:$F$18</definedName>
    <definedName name="_xlnm.Print_Area" localSheetId="1">'I.Розшифрування до запланованог'!$A$1:$G$145</definedName>
    <definedName name="_xlnm.Print_Area" localSheetId="2">'II. Розрахунки з бюджетом'!$A$1:$F$47</definedName>
    <definedName name="_xlnm.Print_Area" localSheetId="3">'III. Рух грошових коштів'!$A$1:$F$89</definedName>
    <definedName name="_xlnm.Print_Area" localSheetId="4">'IV. Кап. інвестиції'!$A$1:$F$19</definedName>
    <definedName name="_xlnm.Print_Area" localSheetId="0">'Фінплан - основні фінпоказники'!$A$1:$F$90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 localSheetId="5">[33]Inform!$G$2</definedName>
    <definedName name="тариф">[34]Inform!$G$2</definedName>
    <definedName name="уйцукйцуйу">#REF!</definedName>
    <definedName name="уке">[35]Inform!$G$2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'[36]БАЗА  '!#REF!</definedName>
    <definedName name="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2" l="1"/>
  <c r="T42" i="20"/>
  <c r="T43" i="20"/>
  <c r="T40" i="20"/>
  <c r="T41" i="20"/>
  <c r="V46" i="20"/>
  <c r="U46" i="20"/>
  <c r="T46" i="20"/>
  <c r="S46" i="20"/>
  <c r="T30" i="20"/>
  <c r="L47" i="20"/>
  <c r="T38" i="20"/>
  <c r="T37" i="20"/>
  <c r="C86" i="2"/>
  <c r="T47" i="20" l="1"/>
  <c r="D85" i="14"/>
  <c r="D86" i="14" l="1"/>
  <c r="C86" i="14"/>
  <c r="C85" i="14"/>
  <c r="E12" i="22"/>
  <c r="D34" i="14" s="1"/>
  <c r="G47" i="20"/>
  <c r="S45" i="20"/>
  <c r="Q34" i="20"/>
  <c r="R34" i="20"/>
  <c r="Q35" i="20"/>
  <c r="R35" i="20"/>
  <c r="Q36" i="20"/>
  <c r="R36" i="20"/>
  <c r="Q37" i="20"/>
  <c r="R37" i="20"/>
  <c r="Q38" i="20"/>
  <c r="R38" i="20"/>
  <c r="Q39" i="20"/>
  <c r="R39" i="20"/>
  <c r="Q40" i="20"/>
  <c r="R40" i="20"/>
  <c r="Q41" i="20"/>
  <c r="R41" i="20"/>
  <c r="Q42" i="20"/>
  <c r="R42" i="20"/>
  <c r="Q43" i="20"/>
  <c r="R43" i="20"/>
  <c r="Q44" i="20"/>
  <c r="R44" i="20"/>
  <c r="Q45" i="20"/>
  <c r="R45" i="20"/>
  <c r="Q28" i="20"/>
  <c r="R28" i="20"/>
  <c r="Q29" i="20"/>
  <c r="R29" i="20"/>
  <c r="Q27" i="20"/>
  <c r="M34" i="20"/>
  <c r="N34" i="20"/>
  <c r="M35" i="20"/>
  <c r="N35" i="20"/>
  <c r="M36" i="20"/>
  <c r="N36" i="20"/>
  <c r="M37" i="20"/>
  <c r="N37" i="20"/>
  <c r="M38" i="20"/>
  <c r="N38" i="20"/>
  <c r="M39" i="20"/>
  <c r="N39" i="20"/>
  <c r="M40" i="20"/>
  <c r="N40" i="20"/>
  <c r="M41" i="20"/>
  <c r="N41" i="20"/>
  <c r="M42" i="20"/>
  <c r="N42" i="20"/>
  <c r="M43" i="20"/>
  <c r="N43" i="20"/>
  <c r="M44" i="20"/>
  <c r="N44" i="20"/>
  <c r="M45" i="20"/>
  <c r="N45" i="20"/>
  <c r="I28" i="20"/>
  <c r="I29" i="20"/>
  <c r="M29" i="20"/>
  <c r="N29" i="20"/>
  <c r="J29" i="20"/>
  <c r="J44" i="20"/>
  <c r="S44" i="20"/>
  <c r="S43" i="20"/>
  <c r="V43" i="20" s="1"/>
  <c r="S42" i="20"/>
  <c r="U42" i="20" s="1"/>
  <c r="S41" i="20"/>
  <c r="U41" i="20" s="1"/>
  <c r="S40" i="20"/>
  <c r="U40" i="20" s="1"/>
  <c r="S39" i="20"/>
  <c r="J28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5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H47" i="20"/>
  <c r="D47" i="20"/>
  <c r="C47" i="20"/>
  <c r="V41" i="20" l="1"/>
  <c r="U43" i="20"/>
  <c r="V40" i="20"/>
  <c r="V42" i="20"/>
  <c r="S38" i="20"/>
  <c r="S37" i="20"/>
  <c r="S36" i="20"/>
  <c r="I30" i="20"/>
  <c r="M30" i="20"/>
  <c r="N30" i="20"/>
  <c r="Q30" i="20"/>
  <c r="R30" i="20"/>
  <c r="S30" i="20"/>
  <c r="S29" i="20"/>
  <c r="U38" i="20" l="1"/>
  <c r="V38" i="20"/>
  <c r="U37" i="20"/>
  <c r="V37" i="20"/>
  <c r="U30" i="20"/>
  <c r="V30" i="20"/>
  <c r="D26" i="10" l="1"/>
  <c r="I26" i="10"/>
  <c r="L26" i="10"/>
  <c r="H26" i="10"/>
  <c r="K26" i="10"/>
  <c r="C137" i="2"/>
  <c r="E35" i="2" l="1"/>
  <c r="F35" i="2"/>
  <c r="E33" i="2"/>
  <c r="F33" i="2"/>
  <c r="D31" i="10" l="1"/>
  <c r="P47" i="20" l="1"/>
  <c r="K47" i="20"/>
  <c r="T39" i="20"/>
  <c r="T44" i="20"/>
  <c r="T45" i="20"/>
  <c r="U45" i="20" l="1"/>
  <c r="V45" i="20"/>
  <c r="U44" i="20"/>
  <c r="V44" i="20"/>
  <c r="U39" i="20"/>
  <c r="V39" i="20"/>
  <c r="I47" i="20"/>
  <c r="J47" i="20"/>
  <c r="D50" i="14"/>
  <c r="D38" i="14"/>
  <c r="T36" i="20" l="1"/>
  <c r="D20" i="2"/>
  <c r="U36" i="20" l="1"/>
  <c r="V36" i="20"/>
  <c r="G24" i="10"/>
  <c r="H31" i="10"/>
  <c r="E12" i="10" l="1"/>
  <c r="M33" i="20" l="1"/>
  <c r="C37" i="19"/>
  <c r="D136" i="2" l="1"/>
  <c r="D139" i="2"/>
  <c r="H33" i="10"/>
  <c r="D66" i="14" l="1"/>
  <c r="C66" i="14"/>
  <c r="G26" i="10" l="1"/>
  <c r="J26" i="10" l="1"/>
  <c r="M26" i="10"/>
  <c r="G14" i="10"/>
  <c r="G15" i="10"/>
  <c r="G16" i="10"/>
  <c r="G17" i="10"/>
  <c r="G18" i="10"/>
  <c r="G19" i="10"/>
  <c r="G20" i="10"/>
  <c r="G21" i="10"/>
  <c r="G22" i="10"/>
  <c r="G23" i="10"/>
  <c r="G25" i="10"/>
  <c r="G27" i="10"/>
  <c r="G28" i="10"/>
  <c r="G29" i="10"/>
  <c r="G30" i="10"/>
  <c r="G31" i="10"/>
  <c r="G32" i="10"/>
  <c r="G33" i="10"/>
  <c r="G13" i="10"/>
  <c r="O47" i="20" l="1"/>
  <c r="I32" i="20"/>
  <c r="M32" i="20"/>
  <c r="N32" i="20"/>
  <c r="Q32" i="20"/>
  <c r="R32" i="20"/>
  <c r="S32" i="20"/>
  <c r="T32" i="20"/>
  <c r="V32" i="20" l="1"/>
  <c r="U32" i="20"/>
  <c r="E41" i="2"/>
  <c r="F41" i="2"/>
  <c r="E42" i="2"/>
  <c r="F42" i="2"/>
  <c r="E43" i="2"/>
  <c r="F43" i="2"/>
  <c r="E45" i="2"/>
  <c r="F45" i="2"/>
  <c r="E46" i="2"/>
  <c r="F46" i="2"/>
  <c r="E52" i="2"/>
  <c r="F52" i="2"/>
  <c r="E53" i="2"/>
  <c r="F53" i="2"/>
  <c r="E37" i="10" l="1"/>
  <c r="C33" i="19"/>
  <c r="C29" i="19" s="1"/>
  <c r="D33" i="19"/>
  <c r="F28" i="2" l="1"/>
  <c r="E28" i="2"/>
  <c r="F27" i="2"/>
  <c r="E27" i="2"/>
  <c r="S35" i="20" l="1"/>
  <c r="T35" i="20"/>
  <c r="V35" i="20" l="1"/>
  <c r="U35" i="20"/>
  <c r="D81" i="14"/>
  <c r="H27" i="10" l="1"/>
  <c r="I27" i="10"/>
  <c r="K25" i="10"/>
  <c r="L25" i="10"/>
  <c r="I25" i="10"/>
  <c r="H25" i="10"/>
  <c r="D25" i="10"/>
  <c r="L24" i="10"/>
  <c r="K24" i="10"/>
  <c r="I24" i="10"/>
  <c r="H24" i="10"/>
  <c r="D24" i="10"/>
  <c r="L30" i="10"/>
  <c r="K30" i="10"/>
  <c r="I30" i="10"/>
  <c r="H30" i="10"/>
  <c r="D30" i="10"/>
  <c r="L29" i="10"/>
  <c r="K29" i="10"/>
  <c r="I29" i="10"/>
  <c r="H29" i="10"/>
  <c r="D29" i="10"/>
  <c r="L28" i="10"/>
  <c r="K28" i="10"/>
  <c r="I28" i="10"/>
  <c r="H28" i="10"/>
  <c r="D28" i="10"/>
  <c r="K27" i="10"/>
  <c r="L27" i="10"/>
  <c r="D27" i="10"/>
  <c r="K23" i="10"/>
  <c r="L23" i="10"/>
  <c r="H23" i="10"/>
  <c r="I23" i="10"/>
  <c r="H22" i="10"/>
  <c r="K22" i="10"/>
  <c r="D23" i="10"/>
  <c r="M29" i="10" l="1"/>
  <c r="J28" i="10"/>
  <c r="J27" i="10"/>
  <c r="M28" i="10"/>
  <c r="J23" i="10"/>
  <c r="M23" i="10"/>
  <c r="J25" i="10"/>
  <c r="M24" i="10"/>
  <c r="M27" i="10"/>
  <c r="M30" i="10"/>
  <c r="J29" i="10"/>
  <c r="M25" i="10"/>
  <c r="J24" i="10"/>
  <c r="J30" i="10"/>
  <c r="D29" i="19" l="1"/>
  <c r="E74" i="2" l="1"/>
  <c r="F74" i="2"/>
  <c r="E73" i="2"/>
  <c r="F73" i="2"/>
  <c r="T34" i="20" l="1"/>
  <c r="S34" i="20"/>
  <c r="U34" i="20" l="1"/>
  <c r="V34" i="20"/>
  <c r="S33" i="20"/>
  <c r="T33" i="20"/>
  <c r="U33" i="20" l="1"/>
  <c r="V33" i="20"/>
  <c r="J27" i="20" l="1"/>
  <c r="H14" i="10" l="1"/>
  <c r="H15" i="10"/>
  <c r="H16" i="10"/>
  <c r="H17" i="10"/>
  <c r="H18" i="10"/>
  <c r="H19" i="10"/>
  <c r="H20" i="10"/>
  <c r="H21" i="10"/>
  <c r="H32" i="10"/>
  <c r="B12" i="10"/>
  <c r="H12" i="10" s="1"/>
  <c r="B37" i="10" l="1"/>
  <c r="I31" i="10" l="1"/>
  <c r="K31" i="10"/>
  <c r="L31" i="10"/>
  <c r="D32" i="10"/>
  <c r="I32" i="10"/>
  <c r="K32" i="10"/>
  <c r="L32" i="10"/>
  <c r="D33" i="10"/>
  <c r="I33" i="10"/>
  <c r="K33" i="10"/>
  <c r="L33" i="10"/>
  <c r="L21" i="10"/>
  <c r="K21" i="10"/>
  <c r="I21" i="10"/>
  <c r="D21" i="10"/>
  <c r="L22" i="10"/>
  <c r="I22" i="10"/>
  <c r="D22" i="10"/>
  <c r="M32" i="10" l="1"/>
  <c r="M33" i="10"/>
  <c r="J33" i="10"/>
  <c r="J32" i="10"/>
  <c r="J31" i="10"/>
  <c r="M21" i="10"/>
  <c r="J21" i="10"/>
  <c r="J22" i="10"/>
  <c r="M31" i="10"/>
  <c r="M22" i="10"/>
  <c r="E82" i="14"/>
  <c r="E83" i="14"/>
  <c r="E84" i="14"/>
  <c r="F82" i="14"/>
  <c r="F83" i="14"/>
  <c r="F84" i="14"/>
  <c r="F70" i="14"/>
  <c r="F71" i="14"/>
  <c r="E70" i="14"/>
  <c r="E71" i="14"/>
  <c r="E69" i="14"/>
  <c r="F69" i="14"/>
  <c r="E86" i="14" l="1"/>
  <c r="F86" i="14"/>
  <c r="E85" i="14"/>
  <c r="F85" i="14"/>
  <c r="Q31" i="20"/>
  <c r="R31" i="20"/>
  <c r="Q33" i="20"/>
  <c r="R33" i="20"/>
  <c r="M28" i="20"/>
  <c r="N28" i="20"/>
  <c r="M31" i="20"/>
  <c r="N31" i="20"/>
  <c r="N33" i="20"/>
  <c r="I31" i="20"/>
  <c r="I33" i="20"/>
  <c r="M47" i="20"/>
  <c r="F13" i="2"/>
  <c r="E47" i="20" l="1"/>
  <c r="F47" i="20" s="1"/>
  <c r="R47" i="20"/>
  <c r="Q47" i="20"/>
  <c r="N47" i="20"/>
  <c r="E36" i="19"/>
  <c r="F36" i="19"/>
  <c r="D86" i="2" l="1"/>
  <c r="D24" i="2" l="1"/>
  <c r="D140" i="2" s="1"/>
  <c r="D19" i="2" l="1"/>
  <c r="S28" i="20"/>
  <c r="T28" i="20"/>
  <c r="R27" i="20"/>
  <c r="N27" i="20"/>
  <c r="M27" i="20"/>
  <c r="U28" i="20" l="1"/>
  <c r="V28" i="20"/>
  <c r="I27" i="20"/>
  <c r="T29" i="20"/>
  <c r="D17" i="10"/>
  <c r="I17" i="10"/>
  <c r="K17" i="10"/>
  <c r="L17" i="10"/>
  <c r="D14" i="10"/>
  <c r="D15" i="10"/>
  <c r="D16" i="10"/>
  <c r="D18" i="10"/>
  <c r="D19" i="10"/>
  <c r="D20" i="10"/>
  <c r="D34" i="10"/>
  <c r="D35" i="10"/>
  <c r="D36" i="10"/>
  <c r="E13" i="22"/>
  <c r="D13" i="22"/>
  <c r="D12" i="22"/>
  <c r="V29" i="20" l="1"/>
  <c r="U29" i="20"/>
  <c r="M17" i="10"/>
  <c r="J17" i="10"/>
  <c r="F36" i="18"/>
  <c r="F37" i="18"/>
  <c r="F38" i="18"/>
  <c r="E36" i="18"/>
  <c r="E37" i="18"/>
  <c r="E38" i="18"/>
  <c r="D138" i="2"/>
  <c r="D38" i="19" s="1"/>
  <c r="D137" i="2"/>
  <c r="D72" i="14" s="1"/>
  <c r="D78" i="14" s="1"/>
  <c r="D135" i="2"/>
  <c r="D134" i="2" s="1"/>
  <c r="C138" i="2"/>
  <c r="C72" i="14"/>
  <c r="C78" i="14" s="1"/>
  <c r="C106" i="2"/>
  <c r="C105" i="2" s="1"/>
  <c r="D141" i="2" l="1"/>
  <c r="F72" i="14"/>
  <c r="E72" i="14"/>
  <c r="C24" i="2"/>
  <c r="C140" i="2" s="1"/>
  <c r="E30" i="2" l="1"/>
  <c r="F30" i="2"/>
  <c r="D35" i="18" l="1"/>
  <c r="E56" i="2"/>
  <c r="E57" i="2"/>
  <c r="E31" i="2"/>
  <c r="F31" i="2"/>
  <c r="I18" i="10"/>
  <c r="K18" i="10"/>
  <c r="L18" i="10"/>
  <c r="I19" i="10"/>
  <c r="K19" i="10"/>
  <c r="L19" i="10"/>
  <c r="I20" i="10"/>
  <c r="K20" i="10"/>
  <c r="L20" i="10"/>
  <c r="G34" i="10"/>
  <c r="H34" i="10"/>
  <c r="I34" i="10"/>
  <c r="K34" i="10"/>
  <c r="L34" i="10"/>
  <c r="G35" i="10"/>
  <c r="M35" i="10" s="1"/>
  <c r="H35" i="10"/>
  <c r="I35" i="10"/>
  <c r="K35" i="10"/>
  <c r="L35" i="10"/>
  <c r="G36" i="10"/>
  <c r="J36" i="10" s="1"/>
  <c r="H36" i="10"/>
  <c r="I36" i="10"/>
  <c r="K36" i="10"/>
  <c r="L36" i="10"/>
  <c r="D31" i="18" l="1"/>
  <c r="F35" i="18"/>
  <c r="M36" i="10"/>
  <c r="J35" i="10"/>
  <c r="D37" i="19"/>
  <c r="E66" i="14" l="1"/>
  <c r="F66" i="14"/>
  <c r="D27" i="19"/>
  <c r="C27" i="19"/>
  <c r="F28" i="19"/>
  <c r="E28" i="19"/>
  <c r="F97" i="2"/>
  <c r="F78" i="14" l="1"/>
  <c r="E78" i="14"/>
  <c r="E37" i="2"/>
  <c r="F37" i="2"/>
  <c r="L13" i="10"/>
  <c r="L14" i="10"/>
  <c r="L15" i="10"/>
  <c r="L16" i="10"/>
  <c r="K14" i="10"/>
  <c r="K15" i="10"/>
  <c r="K16" i="10"/>
  <c r="K13" i="10"/>
  <c r="F65" i="18"/>
  <c r="F67" i="18"/>
  <c r="F68" i="18"/>
  <c r="F69" i="18"/>
  <c r="F70" i="18"/>
  <c r="F72" i="18"/>
  <c r="F74" i="18"/>
  <c r="F75" i="18"/>
  <c r="F76" i="18"/>
  <c r="F77" i="18"/>
  <c r="F78" i="18"/>
  <c r="F79" i="18"/>
  <c r="F80" i="18"/>
  <c r="F83" i="18"/>
  <c r="F84" i="18"/>
  <c r="F45" i="18"/>
  <c r="F46" i="18"/>
  <c r="F47" i="18"/>
  <c r="F48" i="18"/>
  <c r="F49" i="18"/>
  <c r="F50" i="18"/>
  <c r="F51" i="18"/>
  <c r="F53" i="18"/>
  <c r="F54" i="18"/>
  <c r="F56" i="18"/>
  <c r="F57" i="18"/>
  <c r="F58" i="18"/>
  <c r="F59" i="18"/>
  <c r="F60" i="18"/>
  <c r="F61" i="18"/>
  <c r="F11" i="18"/>
  <c r="F12" i="18"/>
  <c r="F13" i="18"/>
  <c r="F14" i="18"/>
  <c r="F15" i="18"/>
  <c r="F16" i="18"/>
  <c r="F17" i="18"/>
  <c r="F19" i="18"/>
  <c r="F20" i="18"/>
  <c r="F21" i="18"/>
  <c r="F22" i="18"/>
  <c r="F24" i="18"/>
  <c r="F25" i="18"/>
  <c r="F26" i="18"/>
  <c r="F28" i="18"/>
  <c r="F29" i="18"/>
  <c r="F30" i="18"/>
  <c r="F32" i="18"/>
  <c r="F33" i="18"/>
  <c r="F34" i="18"/>
  <c r="F39" i="18"/>
  <c r="F40" i="18"/>
  <c r="F41" i="18"/>
  <c r="E65" i="18"/>
  <c r="E67" i="18"/>
  <c r="E68" i="18"/>
  <c r="E69" i="18"/>
  <c r="E70" i="18"/>
  <c r="E72" i="18"/>
  <c r="E74" i="18"/>
  <c r="E75" i="18"/>
  <c r="E76" i="18"/>
  <c r="E77" i="18"/>
  <c r="E78" i="18"/>
  <c r="E79" i="18"/>
  <c r="E80" i="18"/>
  <c r="E83" i="18"/>
  <c r="E84" i="18"/>
  <c r="E45" i="18"/>
  <c r="E46" i="18"/>
  <c r="E47" i="18"/>
  <c r="E48" i="18"/>
  <c r="E49" i="18"/>
  <c r="E50" i="18"/>
  <c r="E51" i="18"/>
  <c r="E53" i="18"/>
  <c r="E54" i="18"/>
  <c r="E56" i="18"/>
  <c r="E57" i="18"/>
  <c r="E58" i="18"/>
  <c r="E59" i="18"/>
  <c r="E60" i="18"/>
  <c r="E61" i="18"/>
  <c r="E11" i="18"/>
  <c r="E12" i="18"/>
  <c r="E13" i="18"/>
  <c r="E14" i="18"/>
  <c r="E15" i="18"/>
  <c r="E16" i="18"/>
  <c r="E17" i="18"/>
  <c r="E19" i="18"/>
  <c r="E20" i="18"/>
  <c r="E21" i="18"/>
  <c r="E22" i="18"/>
  <c r="E24" i="18"/>
  <c r="E25" i="18"/>
  <c r="E26" i="18"/>
  <c r="E28" i="18"/>
  <c r="E29" i="18"/>
  <c r="E30" i="18"/>
  <c r="E32" i="18"/>
  <c r="E33" i="18"/>
  <c r="E34" i="18"/>
  <c r="E35" i="18"/>
  <c r="E39" i="18"/>
  <c r="E40" i="18"/>
  <c r="E41" i="18"/>
  <c r="F22" i="19"/>
  <c r="F23" i="19"/>
  <c r="F24" i="19"/>
  <c r="F25" i="19"/>
  <c r="F26" i="19"/>
  <c r="F27" i="19"/>
  <c r="F30" i="19"/>
  <c r="F31" i="19"/>
  <c r="F32" i="19"/>
  <c r="F33" i="19"/>
  <c r="F35" i="19"/>
  <c r="F38" i="19"/>
  <c r="F39" i="19"/>
  <c r="F41" i="19"/>
  <c r="F42" i="19"/>
  <c r="E22" i="19"/>
  <c r="E23" i="19"/>
  <c r="E24" i="19"/>
  <c r="E25" i="19"/>
  <c r="E26" i="19"/>
  <c r="E27" i="19"/>
  <c r="E30" i="19"/>
  <c r="E31" i="19"/>
  <c r="E32" i="19"/>
  <c r="E33" i="19"/>
  <c r="E35" i="19"/>
  <c r="E38" i="19"/>
  <c r="E39" i="19"/>
  <c r="E41" i="19"/>
  <c r="E42" i="19"/>
  <c r="E11" i="19"/>
  <c r="E12" i="19"/>
  <c r="E13" i="19"/>
  <c r="E14" i="19"/>
  <c r="E15" i="19"/>
  <c r="E16" i="19"/>
  <c r="E17" i="19"/>
  <c r="E18" i="19"/>
  <c r="E19" i="19"/>
  <c r="F10" i="3"/>
  <c r="F11" i="3"/>
  <c r="F12" i="3"/>
  <c r="F13" i="3"/>
  <c r="F14" i="3"/>
  <c r="F15" i="3"/>
  <c r="E10" i="3"/>
  <c r="E11" i="3"/>
  <c r="E12" i="3"/>
  <c r="E13" i="3"/>
  <c r="E14" i="3"/>
  <c r="E15" i="3"/>
  <c r="F36" i="2"/>
  <c r="F38" i="2"/>
  <c r="E36" i="2"/>
  <c r="E38" i="2"/>
  <c r="E84" i="2"/>
  <c r="E85" i="2"/>
  <c r="E87" i="2"/>
  <c r="E88" i="2"/>
  <c r="E89" i="2"/>
  <c r="E90" i="2"/>
  <c r="E91" i="2"/>
  <c r="E92" i="2"/>
  <c r="E93" i="2"/>
  <c r="E94" i="2"/>
  <c r="E96" i="2"/>
  <c r="E97" i="2"/>
  <c r="F71" i="2"/>
  <c r="F72" i="2"/>
  <c r="E71" i="2"/>
  <c r="E72" i="2"/>
  <c r="F118" i="2"/>
  <c r="F119" i="2"/>
  <c r="E118" i="2"/>
  <c r="E119" i="2"/>
  <c r="D55" i="18"/>
  <c r="D52" i="18" s="1"/>
  <c r="F112" i="2"/>
  <c r="F12" i="2"/>
  <c r="F14" i="2"/>
  <c r="F15" i="2"/>
  <c r="F16" i="2"/>
  <c r="F17" i="2"/>
  <c r="F18" i="2"/>
  <c r="F21" i="2"/>
  <c r="F22" i="2"/>
  <c r="F23" i="2"/>
  <c r="F25" i="2"/>
  <c r="F26" i="2"/>
  <c r="F29" i="2"/>
  <c r="F34" i="2"/>
  <c r="F44" i="2"/>
  <c r="F47" i="2"/>
  <c r="F48" i="2"/>
  <c r="F49" i="2"/>
  <c r="F50" i="2"/>
  <c r="F51" i="2"/>
  <c r="F54" i="2"/>
  <c r="F55" i="2"/>
  <c r="F56" i="2"/>
  <c r="F57" i="2"/>
  <c r="F58" i="2"/>
  <c r="F59" i="2"/>
  <c r="F61" i="2"/>
  <c r="F64" i="2"/>
  <c r="F65" i="2"/>
  <c r="F66" i="2"/>
  <c r="F67" i="2"/>
  <c r="F68" i="2"/>
  <c r="F69" i="2"/>
  <c r="F70" i="2"/>
  <c r="F76" i="2"/>
  <c r="F77" i="2"/>
  <c r="F78" i="2"/>
  <c r="F79" i="2"/>
  <c r="F80" i="2"/>
  <c r="F81" i="2"/>
  <c r="F82" i="2"/>
  <c r="F84" i="2"/>
  <c r="F85" i="2"/>
  <c r="F87" i="2"/>
  <c r="F88" i="2"/>
  <c r="F89" i="2"/>
  <c r="F90" i="2"/>
  <c r="F91" i="2"/>
  <c r="F92" i="2"/>
  <c r="F93" i="2"/>
  <c r="F94" i="2"/>
  <c r="F96" i="2"/>
  <c r="F98" i="2"/>
  <c r="F100" i="2"/>
  <c r="F101" i="2"/>
  <c r="F102" i="2"/>
  <c r="F103" i="2"/>
  <c r="F104" i="2"/>
  <c r="F107" i="2"/>
  <c r="F108" i="2"/>
  <c r="F109" i="2"/>
  <c r="F110" i="2"/>
  <c r="F111" i="2"/>
  <c r="F113" i="2"/>
  <c r="F114" i="2"/>
  <c r="F115" i="2"/>
  <c r="F116" i="2"/>
  <c r="F117" i="2"/>
  <c r="F122" i="2"/>
  <c r="F10" i="2"/>
  <c r="E122" i="2"/>
  <c r="E100" i="2"/>
  <c r="E101" i="2"/>
  <c r="E102" i="2"/>
  <c r="E103" i="2"/>
  <c r="E104" i="2"/>
  <c r="E107" i="2"/>
  <c r="E108" i="2"/>
  <c r="E109" i="2"/>
  <c r="E110" i="2"/>
  <c r="E111" i="2"/>
  <c r="E112" i="2"/>
  <c r="E113" i="2"/>
  <c r="E114" i="2"/>
  <c r="E115" i="2"/>
  <c r="E116" i="2"/>
  <c r="E117" i="2"/>
  <c r="E98" i="2"/>
  <c r="E76" i="2"/>
  <c r="E77" i="2"/>
  <c r="E78" i="2"/>
  <c r="E79" i="2"/>
  <c r="E80" i="2"/>
  <c r="E81" i="2"/>
  <c r="E82" i="2"/>
  <c r="E59" i="2"/>
  <c r="E61" i="2"/>
  <c r="E64" i="2"/>
  <c r="E65" i="2"/>
  <c r="E66" i="2"/>
  <c r="E67" i="2"/>
  <c r="E68" i="2"/>
  <c r="E69" i="2"/>
  <c r="E70" i="2"/>
  <c r="E44" i="2"/>
  <c r="E47" i="2"/>
  <c r="E48" i="2"/>
  <c r="E49" i="2"/>
  <c r="E50" i="2"/>
  <c r="E51" i="2"/>
  <c r="E54" i="2"/>
  <c r="E55" i="2"/>
  <c r="E58" i="2"/>
  <c r="E12" i="2"/>
  <c r="E13" i="2"/>
  <c r="E14" i="2"/>
  <c r="E15" i="2"/>
  <c r="E16" i="2"/>
  <c r="E17" i="2"/>
  <c r="E18" i="2"/>
  <c r="E21" i="2"/>
  <c r="E22" i="2"/>
  <c r="E23" i="2"/>
  <c r="E25" i="2"/>
  <c r="E26" i="2"/>
  <c r="E29" i="2"/>
  <c r="E34" i="2"/>
  <c r="E10" i="2"/>
  <c r="I15" i="10"/>
  <c r="I16" i="10"/>
  <c r="I14" i="10"/>
  <c r="I13" i="10"/>
  <c r="H13" i="10"/>
  <c r="M34" i="10" l="1"/>
  <c r="J34" i="10"/>
  <c r="D13" i="10"/>
  <c r="M19" i="10" l="1"/>
  <c r="J19" i="10"/>
  <c r="M20" i="10"/>
  <c r="J20" i="10"/>
  <c r="J18" i="10"/>
  <c r="M18" i="10"/>
  <c r="J15" i="10"/>
  <c r="M15" i="10"/>
  <c r="J16" i="10"/>
  <c r="M16" i="10"/>
  <c r="J14" i="10"/>
  <c r="M14" i="10"/>
  <c r="J13" i="10"/>
  <c r="M13" i="10"/>
  <c r="C81" i="14"/>
  <c r="E81" i="14" l="1"/>
  <c r="F81" i="14"/>
  <c r="D40" i="19"/>
  <c r="D21" i="19"/>
  <c r="D43" i="19" s="1"/>
  <c r="C21" i="19"/>
  <c r="C139" i="2"/>
  <c r="C136" i="2"/>
  <c r="C135" i="2"/>
  <c r="D121" i="2"/>
  <c r="D106" i="2"/>
  <c r="D105" i="2" s="1"/>
  <c r="D95" i="2"/>
  <c r="D83" i="2" s="1"/>
  <c r="D63" i="2"/>
  <c r="D11" i="2"/>
  <c r="C121" i="2"/>
  <c r="C99" i="2"/>
  <c r="D62" i="2" l="1"/>
  <c r="D40" i="2" s="1"/>
  <c r="K40" i="2" s="1"/>
  <c r="F37" i="19"/>
  <c r="E37" i="19"/>
  <c r="F29" i="19"/>
  <c r="E29" i="19"/>
  <c r="F21" i="19"/>
  <c r="E21" i="19"/>
  <c r="F121" i="2"/>
  <c r="E121" i="2"/>
  <c r="F105" i="2"/>
  <c r="F106" i="2"/>
  <c r="E106" i="2"/>
  <c r="E136" i="2"/>
  <c r="F136" i="2"/>
  <c r="E135" i="2"/>
  <c r="F135" i="2"/>
  <c r="F139" i="2"/>
  <c r="E139" i="2"/>
  <c r="F138" i="2"/>
  <c r="E138" i="2"/>
  <c r="E137" i="2"/>
  <c r="F137" i="2"/>
  <c r="K11" i="2"/>
  <c r="C95" i="2"/>
  <c r="F95" i="2" s="1"/>
  <c r="C63" i="2"/>
  <c r="C62" i="2" s="1"/>
  <c r="C20" i="2"/>
  <c r="C19" i="2" s="1"/>
  <c r="E62" i="2" l="1"/>
  <c r="E20" i="2"/>
  <c r="F86" i="2"/>
  <c r="E86" i="2"/>
  <c r="E95" i="2"/>
  <c r="F62" i="2"/>
  <c r="F20" i="2"/>
  <c r="E24" i="2"/>
  <c r="E63" i="2"/>
  <c r="F24" i="2"/>
  <c r="F63" i="2"/>
  <c r="D99" i="2"/>
  <c r="L99" i="2" s="1"/>
  <c r="E105" i="2"/>
  <c r="F140" i="2"/>
  <c r="E140" i="2"/>
  <c r="C31" i="18"/>
  <c r="E19" i="2" l="1"/>
  <c r="C11" i="2"/>
  <c r="E99" i="2"/>
  <c r="F31" i="18"/>
  <c r="E31" i="18"/>
  <c r="F19" i="2"/>
  <c r="F99" i="2"/>
  <c r="D131" i="2"/>
  <c r="C83" i="2"/>
  <c r="F83" i="2" l="1"/>
  <c r="E83" i="2"/>
  <c r="D60" i="14" l="1"/>
  <c r="C60" i="14"/>
  <c r="D63" i="14"/>
  <c r="C63" i="14"/>
  <c r="D62" i="14"/>
  <c r="C62" i="14"/>
  <c r="D61" i="14"/>
  <c r="C61" i="14"/>
  <c r="D56" i="14"/>
  <c r="C56" i="14"/>
  <c r="D59" i="14"/>
  <c r="D58" i="14"/>
  <c r="D57" i="14"/>
  <c r="C59" i="14"/>
  <c r="C58" i="14"/>
  <c r="C57" i="14"/>
  <c r="T27" i="20"/>
  <c r="T31" i="20"/>
  <c r="T26" i="20"/>
  <c r="S27" i="20"/>
  <c r="S31" i="20"/>
  <c r="S26" i="20"/>
  <c r="S47" i="20" l="1"/>
  <c r="P48" i="20"/>
  <c r="G48" i="20"/>
  <c r="K48" i="20"/>
  <c r="V31" i="20"/>
  <c r="U31" i="20"/>
  <c r="U27" i="20"/>
  <c r="V27" i="20"/>
  <c r="D35" i="14"/>
  <c r="C35" i="14"/>
  <c r="C34" i="14"/>
  <c r="D9" i="3"/>
  <c r="C9" i="3"/>
  <c r="D73" i="18"/>
  <c r="C73" i="18"/>
  <c r="C71" i="18" s="1"/>
  <c r="D66" i="18"/>
  <c r="C66" i="18"/>
  <c r="C64" i="18" s="1"/>
  <c r="D18" i="18"/>
  <c r="C18" i="18"/>
  <c r="C10" i="18" s="1"/>
  <c r="C55" i="18"/>
  <c r="D44" i="18"/>
  <c r="D62" i="18" s="1"/>
  <c r="C44" i="18"/>
  <c r="D27" i="18"/>
  <c r="C27" i="18"/>
  <c r="C23" i="18" s="1"/>
  <c r="D27" i="14"/>
  <c r="C40" i="19"/>
  <c r="C43" i="19" s="1"/>
  <c r="D25" i="14"/>
  <c r="F26" i="14"/>
  <c r="E26" i="14"/>
  <c r="D26" i="14"/>
  <c r="C26" i="14"/>
  <c r="F25" i="14"/>
  <c r="E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16" i="14"/>
  <c r="E16" i="14"/>
  <c r="D16" i="14"/>
  <c r="C16" i="14"/>
  <c r="C17" i="14"/>
  <c r="C131" i="2"/>
  <c r="D75" i="2"/>
  <c r="C75" i="2"/>
  <c r="C40" i="2"/>
  <c r="C134" i="2"/>
  <c r="C141" i="2" s="1"/>
  <c r="B29" i="14"/>
  <c r="U47" i="20" l="1"/>
  <c r="V47" i="20"/>
  <c r="O48" i="20"/>
  <c r="L48" i="20"/>
  <c r="H48" i="20"/>
  <c r="J48" i="20"/>
  <c r="Q48" i="20"/>
  <c r="S48" i="20"/>
  <c r="D64" i="18"/>
  <c r="E66" i="18"/>
  <c r="F66" i="18"/>
  <c r="F27" i="18"/>
  <c r="E27" i="18"/>
  <c r="D10" i="18"/>
  <c r="D42" i="18" s="1"/>
  <c r="E18" i="18"/>
  <c r="F18" i="18"/>
  <c r="F40" i="19"/>
  <c r="E40" i="19"/>
  <c r="E43" i="19" s="1"/>
  <c r="C42" i="18"/>
  <c r="D71" i="18"/>
  <c r="E73" i="18"/>
  <c r="F73" i="18"/>
  <c r="C29" i="14"/>
  <c r="F9" i="3"/>
  <c r="F29" i="14" s="1"/>
  <c r="C52" i="18"/>
  <c r="E55" i="18"/>
  <c r="F55" i="18"/>
  <c r="E44" i="18"/>
  <c r="F44" i="18"/>
  <c r="F52" i="18"/>
  <c r="E52" i="18"/>
  <c r="D29" i="14"/>
  <c r="E9" i="3"/>
  <c r="E29" i="14" s="1"/>
  <c r="F75" i="2"/>
  <c r="E75" i="2"/>
  <c r="F60" i="2"/>
  <c r="E60" i="2"/>
  <c r="E131" i="2"/>
  <c r="F131" i="2"/>
  <c r="E141" i="2"/>
  <c r="F134" i="2"/>
  <c r="E134" i="2"/>
  <c r="C81" i="18"/>
  <c r="C62" i="18"/>
  <c r="C39" i="2"/>
  <c r="C18" i="14" s="1"/>
  <c r="C132" i="2"/>
  <c r="N48" i="20" l="1"/>
  <c r="I48" i="20"/>
  <c r="R48" i="20"/>
  <c r="T48" i="20"/>
  <c r="M48" i="20"/>
  <c r="C82" i="18"/>
  <c r="C85" i="18" s="1"/>
  <c r="D81" i="18"/>
  <c r="F71" i="18"/>
  <c r="E71" i="18"/>
  <c r="F10" i="18"/>
  <c r="E10" i="18"/>
  <c r="F23" i="18"/>
  <c r="E23" i="18"/>
  <c r="D82" i="18"/>
  <c r="D85" i="18" s="1"/>
  <c r="F64" i="18"/>
  <c r="E64" i="18"/>
  <c r="F62" i="18"/>
  <c r="E62" i="18"/>
  <c r="C27" i="14"/>
  <c r="E27" i="14"/>
  <c r="F43" i="19"/>
  <c r="F27" i="14" s="1"/>
  <c r="E40" i="2"/>
  <c r="F40" i="2"/>
  <c r="F141" i="2"/>
  <c r="C120" i="2"/>
  <c r="C126" i="2" s="1"/>
  <c r="C19" i="14" s="1"/>
  <c r="V48" i="20" l="1"/>
  <c r="U48" i="20"/>
  <c r="F42" i="18"/>
  <c r="E42" i="18"/>
  <c r="E81" i="18"/>
  <c r="F81" i="18"/>
  <c r="F82" i="18"/>
  <c r="E82" i="18"/>
  <c r="C129" i="2"/>
  <c r="D39" i="2"/>
  <c r="F39" i="2" s="1"/>
  <c r="F18" i="14" s="1"/>
  <c r="D132" i="2"/>
  <c r="J132" i="2" s="1"/>
  <c r="F11" i="2"/>
  <c r="F17" i="14" s="1"/>
  <c r="E11" i="2"/>
  <c r="E17" i="14" s="1"/>
  <c r="D17" i="14"/>
  <c r="F132" i="2" l="1"/>
  <c r="C20" i="14"/>
  <c r="C10" i="19"/>
  <c r="F85" i="18"/>
  <c r="E85" i="18"/>
  <c r="E132" i="2"/>
  <c r="D120" i="2"/>
  <c r="E120" i="2" s="1"/>
  <c r="D18" i="14"/>
  <c r="E39" i="2"/>
  <c r="E18" i="14" s="1"/>
  <c r="D11" i="22" l="1"/>
  <c r="C33" i="14" s="1"/>
  <c r="D10" i="22"/>
  <c r="C32" i="14" s="1"/>
  <c r="D9" i="22"/>
  <c r="C31" i="14" s="1"/>
  <c r="D126" i="2"/>
  <c r="D129" i="2" s="1"/>
  <c r="D10" i="19" s="1"/>
  <c r="F120" i="2"/>
  <c r="E126" i="2" l="1"/>
  <c r="E19" i="14" s="1"/>
  <c r="D19" i="14"/>
  <c r="F19" i="14"/>
  <c r="E129" i="2"/>
  <c r="F20" i="14"/>
  <c r="D20" i="14"/>
  <c r="K37" i="10"/>
  <c r="K12" i="10"/>
  <c r="H37" i="10"/>
  <c r="E20" i="14" l="1"/>
  <c r="E10" i="19"/>
  <c r="E11" i="22"/>
  <c r="D33" i="14" s="1"/>
  <c r="E10" i="22"/>
  <c r="D32" i="14" s="1"/>
  <c r="E9" i="22"/>
  <c r="D31" i="14" s="1"/>
</calcChain>
</file>

<file path=xl/sharedStrings.xml><?xml version="1.0" encoding="utf-8"?>
<sst xmlns="http://schemas.openxmlformats.org/spreadsheetml/2006/main" count="666" uniqueCount="488">
  <si>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</si>
  <si>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</si>
  <si>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</si>
  <si>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</si>
  <si>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Витрати на оплату праці</t>
  </si>
  <si>
    <t>Відрахування на соціальні заходи</t>
  </si>
  <si>
    <t>Амортизація</t>
  </si>
  <si>
    <t xml:space="preserve">Код рядка </t>
  </si>
  <si>
    <t>Усього доходів</t>
  </si>
  <si>
    <t>витрати на страхові послуги</t>
  </si>
  <si>
    <t>витрати на аудиторські послуги</t>
  </si>
  <si>
    <t>Резервний фонд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</si>
  <si>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</si>
  <si>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</si>
  <si>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</si>
  <si>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витрати на службові відрядження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</si>
  <si>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</si>
  <si>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</si>
  <si>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</si>
  <si>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</si>
  <si>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</si>
  <si>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</si>
  <si>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</si>
  <si>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</si>
  <si>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</si>
  <si>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>витрати на поліпшення основних фондів</t>
  </si>
  <si>
    <t>відрахування до резерву сумнівних боргів</t>
  </si>
  <si>
    <t>Усього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</si>
  <si>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</si>
  <si>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</si>
  <si>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</si>
  <si>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</si>
  <si>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</si>
  <si>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</si>
  <si>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</si>
  <si>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</si>
  <si>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</si>
  <si>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</si>
  <si>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</si>
  <si>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</si>
  <si>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</si>
  <si>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</si>
  <si>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</si>
  <si>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</si>
  <si>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інші платежі (розшифрувати)</t>
  </si>
  <si>
    <t>кредити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</si>
  <si>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</si>
  <si>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</si>
  <si>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І. Формування фінансових результатів</t>
  </si>
  <si>
    <t>у тому числі:</t>
  </si>
  <si>
    <t>витрати, пов'язані з використанням власних службових автомобілів</t>
  </si>
  <si>
    <t>інші адміністративні витрати (розшифрувати)</t>
  </si>
  <si>
    <t>Фінансові витрати (розшифрувати)</t>
  </si>
  <si>
    <t>Інші фонди (розшифрувати)</t>
  </si>
  <si>
    <t>Інші цілі (розшифрувати)</t>
  </si>
  <si>
    <t>Усього витрат</t>
  </si>
  <si>
    <t>облігації</t>
  </si>
  <si>
    <t>інші витрати (розшифрувати)</t>
  </si>
  <si>
    <t>інші витрати на збут (розшифрувати)</t>
  </si>
  <si>
    <t>у тому числі за основними видами діяльності за КВЕД</t>
  </si>
  <si>
    <t>Плановий рік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</si>
  <si>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</si>
  <si>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</si>
  <si>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Розподіл чистого прибутку</t>
  </si>
  <si>
    <t>Податок на прибуток підприємств</t>
  </si>
  <si>
    <t>IІ. Розрахунки з бюджетом</t>
  </si>
  <si>
    <t>І. Рух коштів у результаті операційної діяльності</t>
  </si>
  <si>
    <t>Надходження від деривативів</t>
  </si>
  <si>
    <t>Собівартість реалізованої продукції (товарів, робіт, послуг)</t>
  </si>
  <si>
    <t>транспортні витрати</t>
  </si>
  <si>
    <t>витрати на зберігання та упаковку</t>
  </si>
  <si>
    <t>Перенесено з додаткового капіталу</t>
  </si>
  <si>
    <t>Основні фінансові показники</t>
  </si>
  <si>
    <t>Чистий дохід від реалізації продукції (товарів, робіт, послуг)</t>
  </si>
  <si>
    <t>витрати на оренду службових автомобілів</t>
  </si>
  <si>
    <t>Капітальні інвестиції</t>
  </si>
  <si>
    <t xml:space="preserve">IV. Капітальні інвестиції 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</si>
  <si>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</si>
  <si>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</si>
  <si>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</si>
  <si>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4010</t>
  </si>
  <si>
    <t>Адміністративні витрати, у тому числі:</t>
  </si>
  <si>
    <t>Витрати на збут, у тому числі:</t>
  </si>
  <si>
    <t>Елементи операційних витрат</t>
  </si>
  <si>
    <t xml:space="preserve">                                (посада)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</si>
  <si>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</si>
  <si>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</si>
  <si>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працівники</t>
  </si>
  <si>
    <t>Найменування показника</t>
  </si>
  <si>
    <t>Усього виплат на користь держави</t>
  </si>
  <si>
    <t>адміністративно-управлінський персонал</t>
  </si>
  <si>
    <t>Валовий прибуток/збиток</t>
  </si>
  <si>
    <t>витрати на сировину та основні матеріали</t>
  </si>
  <si>
    <t>Доходи і витрати (узагальнені показники)</t>
  </si>
  <si>
    <t>Матеріальні витрати, у тому числі:</t>
  </si>
  <si>
    <t>кількість продукції/             наданих послуг, одиниця виміру</t>
  </si>
  <si>
    <t>Валовий: прибуток / збиток</t>
  </si>
  <si>
    <t>Фінансовий результат від операційної діяльності: прибуток/збиток</t>
  </si>
  <si>
    <t>Фінансовий результат до оподаткування: прибуток/збиток</t>
  </si>
  <si>
    <t>Чистий  фінансовий результат: прибуток/збиток</t>
  </si>
  <si>
    <t>Відрахування частини чистого прибутку до міського бюджету</t>
  </si>
  <si>
    <t>IІ. Сплата податків, зборів та інших обов'язкових платежів</t>
  </si>
  <si>
    <t>Податок на додану вартість, що підлягає сплаті до бюджету за підсумками звітного періоду</t>
  </si>
  <si>
    <t>Податок на додану вартість, що підлягає відшкодуванню з бюджету за підсумками звітного періоду</t>
  </si>
  <si>
    <t>III. Капітальні інвестиції</t>
  </si>
  <si>
    <t>IV. Коефіцієнтний аналіз</t>
  </si>
  <si>
    <r>
      <rPr>
        <b/>
        <sz val="14"/>
        <rFont val="Times New Roman"/>
        <family val="1"/>
        <charset val="204"/>
      </rPr>
      <t>Рентабельність діяльності</t>
    </r>
    <r>
      <rPr>
        <sz val="14"/>
        <rFont val="Times New Roman"/>
        <family val="1"/>
        <charset val="204"/>
      </rPr>
      <t xml:space="preserve">
(чистий фінансовий результат, рядок 1200 / чистий дохід від реалізації продукції (товарів, робіт, послуг), рядок 1000) х 100, %</t>
    </r>
  </si>
  <si>
    <r>
      <rPr>
        <b/>
        <sz val="14"/>
        <color indexed="63"/>
        <rFont val="Times New Roman"/>
        <family val="1"/>
        <charset val="204"/>
      </rPr>
      <t xml:space="preserve">Рентабельність активів              </t>
    </r>
    <r>
      <rPr>
        <sz val="14"/>
        <color indexed="63"/>
        <rFont val="Times New Roman"/>
        <family val="1"/>
        <charset val="204"/>
      </rPr>
      <t xml:space="preserve">                                           (чистий фінансовий результат, рядок 1200 / вартість активів, рядок 6020) х 100, %</t>
    </r>
  </si>
  <si>
    <r>
      <t xml:space="preserve">Рентабельність власного капіталу
</t>
    </r>
    <r>
      <rPr>
        <sz val="14"/>
        <rFont val="Times New Roman"/>
        <family val="1"/>
        <charset val="204"/>
      </rPr>
      <t>(чистий фінансовий результат, рядок 1200 / власний капітал, рядок 6080) х 100, %</t>
    </r>
  </si>
  <si>
    <r>
      <t xml:space="preserve">Коефіцієнт фінансової стійкості
</t>
    </r>
    <r>
      <rPr>
        <sz val="14"/>
        <rFont val="Times New Roman"/>
        <family val="1"/>
        <charset val="204"/>
      </rPr>
      <t>(власний капітал, рядок 6080 / (довгострокові зобов'язання, рядок 6030 + поточні зобов'язання, рядок 6040))</t>
    </r>
  </si>
  <si>
    <r>
      <t xml:space="preserve">Коефіцієнт зносу основних засобів
</t>
    </r>
    <r>
      <rPr>
        <sz val="14"/>
        <rFont val="Times New Roman"/>
        <family val="1"/>
        <charset val="204"/>
      </rPr>
      <t>(сума зносу, рядок 6003 / первісна вартість основних засобів, рядок 6002)</t>
    </r>
  </si>
  <si>
    <t>Фінансовий результат до опадаткування: прибуток/збиток</t>
  </si>
  <si>
    <t>V.Звіт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</si>
  <si>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</si>
  <si>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</si>
  <si>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</si>
  <si>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</si>
  <si>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</si>
  <si>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дебіторська заборгованість за продукцію, товари, роботи, послуги</t>
  </si>
  <si>
    <t>дебіторська заборгованість за розрахунками з бюджетом</t>
  </si>
  <si>
    <t>гроші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</si>
  <si>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</si>
  <si>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</si>
  <si>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забезпечення, у тому числі:</t>
  </si>
  <si>
    <t>поточна кредиторська заборгованість за товари, роботи, послуги</t>
  </si>
  <si>
    <t>поточна кредиторська заборгованість за розрахунками з бюджетом</t>
  </si>
  <si>
    <t>Усього зобов'язання і забезпечення, у тому числі:</t>
  </si>
  <si>
    <t>державні гранти і субсидії</t>
  </si>
  <si>
    <t>фінансові запозичення</t>
  </si>
  <si>
    <t>Власний капітал</t>
  </si>
  <si>
    <t>VI.Кредитна політика</t>
  </si>
  <si>
    <t>Заборгованість за кредитами на початок періоду</t>
  </si>
  <si>
    <t>Отримано залучених коштів, усього, у тому числі:</t>
  </si>
  <si>
    <t>довгострокові зобов'язання</t>
  </si>
  <si>
    <t>короткострокові зобов'язання</t>
  </si>
  <si>
    <t>інші фінансові зобов'язання</t>
  </si>
  <si>
    <t>Повернено залучених коштів, усього, у тому числі:</t>
  </si>
  <si>
    <t>Заборгованість за кредитами на кінець періоду</t>
  </si>
  <si>
    <t>VII. Дані про персонал та витрати на оплату праці</t>
  </si>
  <si>
    <t>члени наглядової ради</t>
  </si>
  <si>
    <t>члени правління</t>
  </si>
  <si>
    <t>керівник</t>
  </si>
  <si>
    <t>Середньомісячні витрати на оплату праці одного працівника (грн), усього, у тому числі:</t>
  </si>
  <si>
    <t>член наглядової ради</t>
  </si>
  <si>
    <t>член правління</t>
  </si>
  <si>
    <t>керівник, усього, у тому числі:</t>
  </si>
  <si>
    <t>посадовий оклад</t>
  </si>
  <si>
    <t>8023/1</t>
  </si>
  <si>
    <t>преміювання</t>
  </si>
  <si>
    <t>8023/2</t>
  </si>
  <si>
    <t>інші виплати, передбачені законодавством</t>
  </si>
  <si>
    <t>8023/3</t>
  </si>
  <si>
    <t>адміністративно-управлінський працівник</t>
  </si>
  <si>
    <t>працівник</t>
  </si>
  <si>
    <t>витрати на зв'язок</t>
  </si>
  <si>
    <t>організаційно-технічні послуги</t>
  </si>
  <si>
    <t>витрати на підвищення кваліфікації та перепідготовку кадрів</t>
  </si>
  <si>
    <t>витрати на утримання основних фондів, інших необоротних активів загальногосподарського використання, у тому числі:</t>
  </si>
  <si>
    <t>1050/1</t>
  </si>
  <si>
    <t>Інші операційні доходи, усього, у тому числі:</t>
  </si>
  <si>
    <t>нетипові операційні доходи (розшифрувати)</t>
  </si>
  <si>
    <t>інші операційні доходи (розшифрувати)</t>
  </si>
  <si>
    <t>нетипові операційні витрати (розшифрувати)</t>
  </si>
  <si>
    <t>Чистий фінансовий результат</t>
  </si>
  <si>
    <t xml:space="preserve">Нараховані до сплати податки, збори та інші обов'язкові платежі </t>
  </si>
  <si>
    <t>Сплата податків та зборів до Державного бюджету України (податкові платежі), усього, у тому числі:</t>
  </si>
  <si>
    <t>податок на прибуток підприємств</t>
  </si>
  <si>
    <t>податок на додану вартість, що підлягає сплаті до бюджету за підсумками звітного періоду</t>
  </si>
  <si>
    <t>податок на додану вартість, що підлягає відшкодуванню з бюджету за підсумками звітного періоду</t>
  </si>
  <si>
    <t>рентна плата за користування надрами</t>
  </si>
  <si>
    <t>Сплата податків та зборів до місцевих бюджетів (податкові платежі), усього, у тому числі:</t>
  </si>
  <si>
    <t>земельний податок</t>
  </si>
  <si>
    <t>єдиний внесок на загальнообов'язкове державне соціальне страхування</t>
  </si>
  <si>
    <t>інші податки, збори та платежі (розшифрувати)</t>
  </si>
  <si>
    <t>Інші податки, збори та платежі на користь держави, усього, у тому числі: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</si>
  <si>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</si>
  <si>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</si>
  <si>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</si>
  <si>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t>Сплата податків тазборів до місцевих бюджетів</t>
  </si>
  <si>
    <t>ІІІ. Рух грошових коштів (за прямим методом)</t>
  </si>
  <si>
    <t>Надходження грошових коштів від операційної діяльності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</si>
  <si>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</si>
  <si>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</si>
  <si>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</si>
  <si>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>Цільове фінансування, у тому числі:</t>
  </si>
  <si>
    <t>бюджетне фінансування</t>
  </si>
  <si>
    <t>Надходження авансів від покупців і замовників</t>
  </si>
  <si>
    <t>позики</t>
  </si>
  <si>
    <t>Інші надходження (розшифрувати)</t>
  </si>
  <si>
    <t>Витрачання грошових коштів від операційної діяльності</t>
  </si>
  <si>
    <t>Розрахунки за продукцію (товари, роботи та послуги)</t>
  </si>
  <si>
    <t>Розрахунки з оплати праці</t>
  </si>
  <si>
    <t>Зобов'язання з податків, зборів та інших обов'язкових платежів, у тому числі:</t>
  </si>
  <si>
    <t>податок на додану вартість</t>
  </si>
  <si>
    <t>інші зобов'язання з податків і зборів, у тому числі:</t>
  </si>
  <si>
    <t>Повернення коштів до бюджету</t>
  </si>
  <si>
    <t>Інші витрачання (розшифрувати)</t>
  </si>
  <si>
    <t>Чистий рух коштів від операційної діяльності</t>
  </si>
  <si>
    <t>II. Рух коштів у результаті інвестиційної діяльності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</si>
  <si>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</si>
  <si>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</si>
  <si>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>надходження від продажу акцій та облігацій</t>
  </si>
  <si>
    <t>Надходження від реалізації необоротних активів</t>
  </si>
  <si>
    <t>Надходження від отриманих відсотків</t>
  </si>
  <si>
    <t>Надходження дивідендів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</si>
  <si>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</si>
  <si>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</si>
  <si>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>витрачання на придбання акцій та облігацій</t>
  </si>
  <si>
    <t>Витрачання на придбання необоротних активів, у тому числі:</t>
  </si>
  <si>
    <t>придбання (створення) основних засобів (розшифрувати)</t>
  </si>
  <si>
    <t>капітальне будівництво (розшифрувати)</t>
  </si>
  <si>
    <t>придбання (створення) нематеріальних активів (розшифрувати)</t>
  </si>
  <si>
    <t>інші необоротні активи (розшифрувати)</t>
  </si>
  <si>
    <t>Виплати за деривативами</t>
  </si>
  <si>
    <t>Інші платежі (розшифрувати)</t>
  </si>
  <si>
    <t>Чистий рух коштів від інвестиційної діяльності</t>
  </si>
  <si>
    <t>III. Рух коштів у результаті фінансової діяльності</t>
  </si>
  <si>
    <t>Надходження грошових коштів від фінансової діяльності</t>
  </si>
  <si>
    <t>Надходження від власного капіталу</t>
  </si>
  <si>
    <t>Отримання коштів за довгостроковими зобов'язаннями, у тому числі:</t>
  </si>
  <si>
    <t>Витрачання грошових коштів від фінансової діяльності</t>
  </si>
  <si>
    <t>Витрачання на викуп власних акцій</t>
  </si>
  <si>
    <t>Повернення коштів за довгостроковими зобов'язаннями, у тому числі: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</si>
  <si>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</si>
  <si>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</si>
  <si>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</si>
  <si>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>Чистий рух коштів від фінансової діяльності</t>
  </si>
  <si>
    <t>Чистий рух грошових коштів за звітний період</t>
  </si>
  <si>
    <t>Залишок коштів на початок періоду</t>
  </si>
  <si>
    <t>Вплив зміни валютних курсів на залишок коштів</t>
  </si>
  <si>
    <t>Залишок коштів на кінець періоду</t>
  </si>
  <si>
    <t>капітальний ремонт</t>
  </si>
  <si>
    <t>Код за ЄДРПОУ</t>
  </si>
  <si>
    <t>Найменування підприємства</t>
  </si>
  <si>
    <t>Вид діяльності</t>
  </si>
  <si>
    <t>ціна оди-
ниці (вар-
тість продук-
ції/нада-
них послуг), грн</t>
  </si>
  <si>
    <t>сума основного боргу</t>
  </si>
  <si>
    <t xml:space="preserve">сума основного боргу </t>
  </si>
  <si>
    <t>відсотки нараховані</t>
  </si>
  <si>
    <t>Заборгованість за кредитами на початок ____року</t>
  </si>
  <si>
    <t>відсотки сплачені</t>
  </si>
  <si>
    <t>курсові різниці (сума основного боргу)</t>
  </si>
  <si>
    <t>курсові різниці (відсотки)</t>
  </si>
  <si>
    <t>Довгострокові зобов'язання, усього,</t>
  </si>
  <si>
    <t>Короткострокові зобов'язання, усього,</t>
  </si>
  <si>
    <t>Інші фінансові зобов'язання, усього,</t>
  </si>
  <si>
    <t>Усього:</t>
  </si>
  <si>
    <t>4. Джерела капітальних інвестицій</t>
  </si>
  <si>
    <t>№ з/п</t>
  </si>
  <si>
    <t>Найменування об’єкта</t>
  </si>
  <si>
    <t>Залучення кредитних коштів</t>
  </si>
  <si>
    <t>Бюджетне фінансування</t>
  </si>
  <si>
    <t>Відсоток</t>
  </si>
  <si>
    <t>N з/п</t>
  </si>
  <si>
    <t>Рік початку і закінчення будівництва</t>
  </si>
  <si>
    <t>власні кошти</t>
  </si>
  <si>
    <t>кредитні кошти</t>
  </si>
  <si>
    <t>5. Капітальне будівництво (рядок 4010 таблиці IV)</t>
  </si>
  <si>
    <t>Загальна кошторисна вартість</t>
  </si>
  <si>
    <t>Первісна балансова вартість введених потужностей на початок планового року</t>
  </si>
  <si>
    <t>Незавершене будівництво на початок планового року</t>
  </si>
  <si>
    <t>освоєння капітальних вкладень</t>
  </si>
  <si>
    <t>фінансування капітальних інвестицій (оплата грошовими коштами), усього</t>
  </si>
  <si>
    <t>Інформація щодо проектно-кошторисної документації (стан розроблення, затвердження, у разі затвердження зазначити суб'єкт управління, яким затверджено, та відповідний документ)</t>
  </si>
  <si>
    <t>Найменування об'єкта</t>
  </si>
  <si>
    <t>Документ, яким затверджений титул будови, із зазначенням суб'єкта управління, який його погодив</t>
  </si>
  <si>
    <t xml:space="preserve">      2. Інформація про бізнес підприємства (код рядка 1000 "чистий дохід від реалізації продукції ( товарів, робіт, послуг)" фінансового плану)</t>
  </si>
  <si>
    <t>Заборгованість за кредитами на кінець _____року</t>
  </si>
  <si>
    <t>(ініціали, прізвище)</t>
  </si>
  <si>
    <t>Характеризує інвестиційну політику підприємства</t>
  </si>
  <si>
    <t>Зменшення</t>
  </si>
  <si>
    <t>Коефіцієнт зносу основних засобів 
(сума зносу, рядок 6003 / первісна вартість основних засобів, рядок 6002)</t>
  </si>
  <si>
    <t>&gt; 1</t>
  </si>
  <si>
    <t>Характеризує співвідношення власних та позикових коштів і залежність підприємства від зовнішніх фінансових джерел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</si>
  <si>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</si>
  <si>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Характеризує ефективність господарської діяльності підприємства</t>
  </si>
  <si>
    <t>Збільшення</t>
  </si>
  <si>
    <t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</si>
  <si>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t>Рентабельність власного капіталу
(чистий фінансовий результат, рядок 1200 / власний капітал, рядок 6080) х 100, %</t>
  </si>
  <si>
    <t>Характеризує ефективність використання активів підприємства</t>
  </si>
  <si>
    <t>Рентабельність активів
(чистий фінансовий результат, рядок 1200 / вартість активів, рядок 6020) х 100, %</t>
  </si>
  <si>
    <t>Примітки</t>
  </si>
  <si>
    <t>Оптимальне значення</t>
  </si>
  <si>
    <t>8</t>
  </si>
  <si>
    <t>Характеризує ефективність використання власного капіталу. Показує, яка віддача (норма прибутку) на вкладений власний капітал</t>
  </si>
  <si>
    <t>VI. Інформація до фінансового плану</t>
  </si>
  <si>
    <t>інші джерела (зазначити джерело)</t>
  </si>
  <si>
    <t xml:space="preserve">       1. Перелік підприємств, які включені до консолідованого (зведеного) фінансового плану</t>
  </si>
  <si>
    <t>Зобов'язання</t>
  </si>
  <si>
    <t>КОМУНАЛЬНОГО ПІДПРИЄМСТВА</t>
  </si>
  <si>
    <t>ЗВІТ</t>
  </si>
  <si>
    <t>ПРО ВИКОНАННЯ ФІНАНСОВОГО ПЛАНУ</t>
  </si>
  <si>
    <t>план</t>
  </si>
  <si>
    <t>факт</t>
  </si>
  <si>
    <t>відхилення, +/-</t>
  </si>
  <si>
    <t>виконання,%</t>
  </si>
  <si>
    <t>звітний період</t>
  </si>
  <si>
    <t>х</t>
  </si>
  <si>
    <t>V. Коефіцієнтний аналіз (річний)</t>
  </si>
  <si>
    <t>План</t>
  </si>
  <si>
    <t>Факт</t>
  </si>
  <si>
    <t>Відхилення,+/-</t>
  </si>
  <si>
    <t>Виконання,%</t>
  </si>
  <si>
    <t xml:space="preserve">план </t>
  </si>
  <si>
    <t xml:space="preserve">факт </t>
  </si>
  <si>
    <t>Отримано залучених коштів за звітний період</t>
  </si>
  <si>
    <t>відсотки, нараховані протягом року</t>
  </si>
  <si>
    <t>Повернено залучених коштів за звітний період</t>
  </si>
  <si>
    <t>_____________________</t>
  </si>
  <si>
    <t xml:space="preserve">     (підпис)</t>
  </si>
  <si>
    <t xml:space="preserve">             (підпис)</t>
  </si>
  <si>
    <t xml:space="preserve">                                                        (ініціали, прізвище)</t>
  </si>
  <si>
    <r>
      <t>Середня кількість працівників</t>
    </r>
    <r>
      <rPr>
        <sz val="14"/>
        <rFont val="Times New Roman"/>
        <family val="1"/>
        <charset val="204"/>
      </rPr>
      <t> (штатних працівників, зовнішніх сумісників та працівників, які працюють за цивільно-правовими договорами), </t>
    </r>
    <r>
      <rPr>
        <b/>
        <sz val="14"/>
        <rFont val="Times New Roman"/>
        <family val="1"/>
        <charset val="204"/>
      </rPr>
      <t>у тому числі:</t>
    </r>
  </si>
  <si>
    <t>Доходи і витрати (деталізація)</t>
  </si>
  <si>
    <t>I. Розшифрування до запланованого рівня доходів/витрат</t>
  </si>
  <si>
    <t>Найменування видів діяльності за КВЕД (із зазначенням видів робіт та наданих послуг)</t>
  </si>
  <si>
    <t>1018/1</t>
  </si>
  <si>
    <t>опалення та гаряча вода</t>
  </si>
  <si>
    <t>1018/11</t>
  </si>
  <si>
    <t>водопостачання та водовідведення</t>
  </si>
  <si>
    <t>1018/12</t>
  </si>
  <si>
    <t>предмети, матеріали, обладнання</t>
  </si>
  <si>
    <t>1018/2</t>
  </si>
  <si>
    <t>1018/3</t>
  </si>
  <si>
    <t>витрати на зв'язок та інтернет послуги</t>
  </si>
  <si>
    <t>послуги з ремонту і технічного обслуговування медичного і високоточного обладнання</t>
  </si>
  <si>
    <t>послуги з ремонту і технічного обслуговування техніки</t>
  </si>
  <si>
    <t>послуги у сфері розслідувань та охорони</t>
  </si>
  <si>
    <t>послуги з ремонту автомобілів</t>
  </si>
  <si>
    <t>програмне забезпечення модулів МІС та оновлення МІС</t>
  </si>
  <si>
    <t>1051/1</t>
  </si>
  <si>
    <t>комунальні послуги (адміністративні) в тому числі:</t>
  </si>
  <si>
    <t>послуги сторонніх організацій, в тому числі:</t>
  </si>
  <si>
    <t>комунальні послуги, в тому числі:</t>
  </si>
  <si>
    <t>1051/11</t>
  </si>
  <si>
    <t>електроенергія</t>
  </si>
  <si>
    <t>1051/12</t>
  </si>
  <si>
    <t>1051/13</t>
  </si>
  <si>
    <t>1051/2</t>
  </si>
  <si>
    <t>відшкодування пільгових пенсій при довгостроковому виході на пенсію</t>
  </si>
  <si>
    <t>інші поточні видатки</t>
  </si>
  <si>
    <t>1051/3</t>
  </si>
  <si>
    <t>1051/4</t>
  </si>
  <si>
    <t>1051/5</t>
  </si>
  <si>
    <t>дохід від оренди</t>
  </si>
  <si>
    <t>1073/1</t>
  </si>
  <si>
    <t>одержані гранти і дарунки, спонсорська і благодійна допомога</t>
  </si>
  <si>
    <t>1073/2</t>
  </si>
  <si>
    <t>дохід від реалізації майна та іншої господарської діяльності</t>
  </si>
  <si>
    <t>1073/3</t>
  </si>
  <si>
    <t>дохід від амортизації основних засобів і нематеріальних активів гуманітарної допомоги</t>
  </si>
  <si>
    <t xml:space="preserve">дохід від амортизації основних засобів і нематеріальних активів </t>
  </si>
  <si>
    <t>1073/4</t>
  </si>
  <si>
    <t>1073/5</t>
  </si>
  <si>
    <t>дохід від безоплатно одержаних оборотних активів</t>
  </si>
  <si>
    <t>1073/6</t>
  </si>
  <si>
    <t>1073/7</t>
  </si>
  <si>
    <t>одержані кошти від проходження інтернатури інтернами контрактниками</t>
  </si>
  <si>
    <t>відшкодування заробітної плати інтернів бюджетників</t>
  </si>
  <si>
    <t>1073/8</t>
  </si>
  <si>
    <t>цільове фінансування (у тому числі бюджетне)</t>
  </si>
  <si>
    <t>1074/1</t>
  </si>
  <si>
    <t>1074/2</t>
  </si>
  <si>
    <t>1074/3</t>
  </si>
  <si>
    <t>1086/1</t>
  </si>
  <si>
    <t>опалення та горяча вода</t>
  </si>
  <si>
    <t>1086/11</t>
  </si>
  <si>
    <t>1086/12</t>
  </si>
  <si>
    <t>водопостачання та водовідвідення</t>
  </si>
  <si>
    <t>1086/13</t>
  </si>
  <si>
    <t>оплата інших енергоносіїв та інших комунальних послуг</t>
  </si>
  <si>
    <t>1086/14</t>
  </si>
  <si>
    <t>оплата послуг (крім комунальних)</t>
  </si>
  <si>
    <t>1086/2</t>
  </si>
  <si>
    <t>1086/3</t>
  </si>
  <si>
    <t>1086/4</t>
  </si>
  <si>
    <t>медикаменти та вироби медичного призначення, засоби індивідуального захисту</t>
  </si>
  <si>
    <t>1086/5</t>
  </si>
  <si>
    <t xml:space="preserve">амортизація основних засобів і нематеріальних активів гуманітарної допомоги </t>
  </si>
  <si>
    <t>1086/6</t>
  </si>
  <si>
    <t>1086/7</t>
  </si>
  <si>
    <t>харчування</t>
  </si>
  <si>
    <t>1086/8</t>
  </si>
  <si>
    <t>1086/9</t>
  </si>
  <si>
    <t>виплата відсотків згідно депозитного договору</t>
  </si>
  <si>
    <t>штрафи, пені та інше</t>
  </si>
  <si>
    <t>05503705</t>
  </si>
  <si>
    <t>КНП "Третя Черкаська міська лікарня швидкої медичної допомоги"</t>
  </si>
  <si>
    <t>Діяльність лікарняних закладів</t>
  </si>
  <si>
    <t>86.10 Діяльність лікарняних закладів (надання медичної допомоги за рахунок коштів отриманих від НСЗУ згідно договору про медичне обслуговування населення за програмою медичних гарантій, в т. ч. по пакетах:)</t>
  </si>
  <si>
    <t>хірургічні операції дорослим та дітям у стаціонарних умовах</t>
  </si>
  <si>
    <t>стаціонарна допомога дорослим та дітям без проведення хірургічних операцій</t>
  </si>
  <si>
    <t>медична допомога при гострому інфаркті міокарда</t>
  </si>
  <si>
    <t>езофагогастродуоденоскопія</t>
  </si>
  <si>
    <t>гістероскопія</t>
  </si>
  <si>
    <t>колоноскопія</t>
  </si>
  <si>
    <t>86.10 Діяльність лікарняних закладів (надання платних послуг)</t>
  </si>
  <si>
    <t>придбання обладнання та предметів довгострокового користування для КНП "Третя Черкаська міська лікарня швидкої медичної допомоги"</t>
  </si>
  <si>
    <t>КНП "ТРЕТЯ ЧЕРКАСЬКА МІСЬКА ЛІКАРНЯ ШВИДКОЇ МЕДИЧНОЇ ДОПОМОГИ"</t>
  </si>
  <si>
    <t xml:space="preserve">                 (посада)</t>
  </si>
  <si>
    <t xml:space="preserve">                 </t>
  </si>
  <si>
    <t xml:space="preserve">           (посада)</t>
  </si>
  <si>
    <t xml:space="preserve">   (підпис)</t>
  </si>
  <si>
    <t>хірургічні операції дорослим та дітям в умовах стаціонару одного дня</t>
  </si>
  <si>
    <t>86.10 Діяльність лікарняних закладів (донорський етап вилучення органів у донора трупа)</t>
  </si>
  <si>
    <t>86.10 Діяльність лікарняних закладів (кошти від проходження інтернатури інтернами контрактниками)</t>
  </si>
  <si>
    <t>1086/10</t>
  </si>
  <si>
    <t>послуги з програмного забеспечення</t>
  </si>
  <si>
    <t>1051/6</t>
  </si>
  <si>
    <t xml:space="preserve">засоби індивідуального захисту </t>
  </si>
  <si>
    <t>1051/7</t>
  </si>
  <si>
    <t xml:space="preserve">пояснення та обгрунтування відхилення від запланогваного рівня доходів /витрат </t>
  </si>
  <si>
    <t xml:space="preserve"> </t>
  </si>
  <si>
    <t>цистоскопія</t>
  </si>
  <si>
    <t>бронхоскопія</t>
  </si>
  <si>
    <t>інші податки та збори (розшифрувати):</t>
  </si>
  <si>
    <t>2116/1</t>
  </si>
  <si>
    <t>військовий збір</t>
  </si>
  <si>
    <t>податок на нерухоме майно, відмінне від земельної ділянки</t>
  </si>
  <si>
    <t>технічне обслуговування  ліфтів</t>
  </si>
  <si>
    <t>3156/1</t>
  </si>
  <si>
    <t>3156/2</t>
  </si>
  <si>
    <t>3156/3</t>
  </si>
  <si>
    <t>послуги пожежних та рятувальних служб</t>
  </si>
  <si>
    <t>Інші фінансові доходи (розшифрувати)</t>
  </si>
  <si>
    <t xml:space="preserve">орендна плата </t>
  </si>
  <si>
    <t xml:space="preserve">Факт за звітний період поточного року </t>
  </si>
  <si>
    <t>чистий дохід  від реалізації продукції (товарів, робіт, послуг),         тис. грн.</t>
  </si>
  <si>
    <t>чистий дохід  від реалізації продукції (товарів, робіт, послуг),     тис. грн.</t>
  </si>
  <si>
    <t>кількість продукції/             наданих послуг, одиниця            виміру</t>
  </si>
  <si>
    <t>кількість продукції/             наданих послуг, одиниця      виміру</t>
  </si>
  <si>
    <t>стаціонарна паліативна медична допомога дорослим і дітям</t>
  </si>
  <si>
    <t>готовність закладу охорони здоров'я до надання медичної допомоги в надзвичайних ситуаціях</t>
  </si>
  <si>
    <t>профілактика, спостереження, діагностика та лікування в амбулаторних умовах</t>
  </si>
  <si>
    <t>реабілітаційна допомога дорослим і дітям у стаціонарних умовах</t>
  </si>
  <si>
    <t>реабілітаційна допомога дорослим і дітям у амбулаторних умовах</t>
  </si>
  <si>
    <t>медична допомога при гострому мозковому інсульті</t>
  </si>
  <si>
    <t>Програма надання медичних послуг жителям міста Черкаси понад обсяг, передбачений програмою держаних гарантій медичного обслуговування населення на 2021- 2023 роки(мед)</t>
  </si>
  <si>
    <t>дохід від виконання міської  програми забезпечення техногенної та пожежної безпеки на території м. Черкаси, захисту населення від надзвичайних ситуацій техногенного, природного, соціального, воєнного характеру(техноген.кат)</t>
  </si>
  <si>
    <t>інші поточні видатки(податки)</t>
  </si>
  <si>
    <t>інше ТО та обслуговування</t>
  </si>
  <si>
    <t>зовнішні послуги з медичної практики</t>
  </si>
  <si>
    <t>інші послуги</t>
  </si>
  <si>
    <t>ремонт, технічне обслуговування ліфтів, оргтехніки, ПК</t>
  </si>
  <si>
    <t>1051/8</t>
  </si>
  <si>
    <t>1051/9</t>
  </si>
  <si>
    <t>Програма фінансової підтримки комунальних некомерційних підприємств (закладів охорони здоров'я Черкаської міської ради)</t>
  </si>
  <si>
    <t>2124/1</t>
  </si>
  <si>
    <t>капітальний ремонт будівлі КНП "Третя Черкаська міська лікарня швидкої медичної допомоги" (утеплення фасадів будівель лікарні) за адресою: м. Черкаси, вул. Самійла Кішки, 210</t>
  </si>
  <si>
    <t>мобільна паліативна допомога дорослим та дітям</t>
  </si>
  <si>
    <t>лікування пацієнтів методом гемодіалізу в амбулаторних умовах</t>
  </si>
  <si>
    <t>ведення вагітності в амбулаторним умовах</t>
  </si>
  <si>
    <t>секційне дослідження</t>
  </si>
  <si>
    <t>ремонт, технічне обслуговуання ліфтів, оргтехніки, ПК</t>
  </si>
  <si>
    <t xml:space="preserve">     3. Інформація щодо отримання та повернення залучених коштів</t>
  </si>
  <si>
    <t>податки, збори, пені</t>
  </si>
  <si>
    <t>капітальний ремонт системи протипожежного захисту КНП "Третя Черкаська міська лікарня швидкої медичної допомоги" за адресою м. Черкаси, вул. Самійла Кішки, 210 (розробка проєктної документації)</t>
  </si>
  <si>
    <t>медична реабілітація немовлят, які народилися передчвсно та/або хворими, протягом перших трьох років життя</t>
  </si>
  <si>
    <t>забезпечення кадрового потенціалу системи охорони здоровя шляхом організації надання медичної допомоги із залученням лікарів-інтернів</t>
  </si>
  <si>
    <t>Власні кошти (НСЗУ)</t>
  </si>
  <si>
    <t>Інші джерела (надходження у натуральній формі)</t>
  </si>
  <si>
    <t xml:space="preserve"> ___Директор фінансовий____</t>
  </si>
  <si>
    <t>________Олександр ПАВЛЮК________</t>
  </si>
  <si>
    <t xml:space="preserve">                  ___Директор фінансовий____</t>
  </si>
  <si>
    <t xml:space="preserve">                 ___Директор фінансовий___</t>
  </si>
  <si>
    <r>
      <t xml:space="preserve">звітний період </t>
    </r>
    <r>
      <rPr>
        <b/>
        <sz val="14"/>
        <rFont val="Times New Roman"/>
        <family val="1"/>
        <charset val="204"/>
      </rPr>
      <t xml:space="preserve"> 2024р.</t>
    </r>
  </si>
  <si>
    <r>
      <t xml:space="preserve">звітний період </t>
    </r>
    <r>
      <rPr>
        <b/>
        <sz val="14"/>
        <rFont val="Times New Roman"/>
        <family val="1"/>
        <charset val="204"/>
      </rPr>
      <t>2024р.</t>
    </r>
  </si>
  <si>
    <r>
      <t xml:space="preserve">звітний період  </t>
    </r>
    <r>
      <rPr>
        <b/>
        <sz val="14"/>
        <rFont val="Times New Roman"/>
        <family val="1"/>
        <charset val="204"/>
      </rPr>
      <t>2024р.</t>
    </r>
  </si>
  <si>
    <t>за  2024  рік</t>
  </si>
  <si>
    <t>утилізація сміття та поводження зі сміттям</t>
  </si>
  <si>
    <t xml:space="preserve">витрати на оплату праці </t>
  </si>
  <si>
    <t>придбання (створення) нематеріальних активів (розшифрувати про ліцензійне програмне забезпечення)</t>
  </si>
  <si>
    <t>капітальний ремонт будівлі КНП "Третя Черкаська міська лікарня швидкої медичної допомоги" за адресою вул. Самійла Кішки, 210, в м. Черкаси (друге хірургічне відділення)</t>
  </si>
  <si>
    <t>капітальний ремонт будівлі КНП "Третя Черкаська міська лікарня швидкої медичної допомоги" по вул. Самійла Кішки, 210 в м. Черкаси (покрівля адміністративного корпусу)</t>
  </si>
  <si>
    <t>капітальний ремонт будівлі КНП "Третя Черкаська міська лікарня швидкої медичної допомоги" по вул. Самійла Кішки, 210 в м. Черкаси (покрівля котельні)</t>
  </si>
  <si>
    <t>капітальний ремонт будівлі КНП "Третя Черкаська міська лікарня швидкої медичної допомоги" за адресою вул. Самiйла Кiшки, 210 в м. Черкаси (травматологічне вiддiлення)</t>
  </si>
  <si>
    <t>капітальний ремонт будівлі КНП "Третя Черкаська міська лікарня швидкої медичної допомоги" по вул. Самійла Кішки, 210, в м. Черкаси (покрівля гаражів №1, №2, №3)</t>
  </si>
  <si>
    <t>капітальний ремонт підвального приміщення  КНП "Третя Черкаська міська лікарня швидкої медичної допомоги" по вул. Самійла Кішки, 210, в м. Черкаси під захисну споруду цивільного захисту із захисними властивостями протирадіаційного укриття"</t>
  </si>
  <si>
    <t>капітальний ремонт будівлі КНП "Третя Черкаська міська лікарня швидкої медичної допомоги" (реабілітаційне відділення) за адресою Олени Телеги, 4 в м. Черкаси</t>
  </si>
  <si>
    <t>капітальний ремонт будівлі КНП "Черкаська міська дитяча лікарня" за адресою Олени Телеги, 4 м. Черкаси(утеплення фасадів А-6) (розробка проєктної документації)</t>
  </si>
  <si>
    <t>капітальний ремонт лікарняяного ліфта ЛЛ500/7, реєстр. №600 в приміщенні КНП "Третя Черкаська міська лікарня швидкої медичної допомоги" за адресою: Олени Теліги, 4 м. Черкаси</t>
  </si>
  <si>
    <t>капітальний ремонт лікарняяного ліфта в приміщенні КНП "Третя Черкаська міська лікарня швидкої медичної допомоги" за адресою: Олени Теліги, 4 м. Черкаси</t>
  </si>
  <si>
    <t>капітальний ремонт прибудинкової території приміщень господарського корпусу КНП "Третя Черкаська міська лікарня швидкої медичної допомоги" по вул. Самійла Кішки, 210</t>
  </si>
  <si>
    <t>реконструкція підвального приміщення  КНП "Третя Черкаська міська лікарня швидкої медичної допомоги" за адресою: вул. Самійла Кішки, 210, в м. Черкаси під  споруду подвійного призначення із захисними властивостями сховища"</t>
  </si>
  <si>
    <t>реконструкція будівлі  КНП "Третя Черкаська міська лікарня швидкої медичної допомоги" (система електропостачання від когенераційної установки) за адресою: вул. Самійла Кішки, 210 в м.Черкаси</t>
  </si>
  <si>
    <t xml:space="preserve">капітальний ремонт будівлі КНП "Черкаська міська дитяча лікарня" за адресою Олени Телеги, 4 м. Черкаси (утеплення фасадів А-6) </t>
  </si>
  <si>
    <t xml:space="preserve">капітальний ремонт майданчика для проведення деконтамінації на території КНП "Третя Черкаська міська лікарня швидкої медичної допомоги" по вул. Самійла Кішки, 210 </t>
  </si>
  <si>
    <t>5994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</si>
</sst>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,##0&quot;р.&quot;;[Red]\-#,##0&quot;р.&quot;"/>
    <numFmt numFmtId="165" formatCode="#,##0.00&quot;р.&quot;;\-#,##0.00&quot;р.&quot;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_-* #,##0.00_₴_-;\-* #,##0.00_₴_-;_-* &quot;-&quot;??_₴_-;_-@_-"/>
    <numFmt numFmtId="170" formatCode="0.0"/>
    <numFmt numFmtId="171" formatCode="#,##0.0"/>
    <numFmt numFmtId="172" formatCode="###\ ##0.000"/>
    <numFmt numFmtId="173" formatCode="_(&quot;$&quot;* #,##0.00_);_(&quot;$&quot;* \(#,##0.00\);_(&quot;$&quot;* &quot;-&quot;??_);_(@_)"/>
    <numFmt numFmtId="174" formatCode="_(* #,##0_);_(* \(#,##0\);_(* &quot;-&quot;_);_(@_)"/>
    <numFmt numFmtId="175" formatCode="_(* #,##0.00_);_(* \(#,##0.00\);_(* &quot;-&quot;??_);_(@_)"/>
    <numFmt numFmtId="176" formatCode="#,##0.0_ ;[Red]\-#,##0.0\ "/>
    <numFmt numFmtId="177" formatCode="0.0;\(0.0\);\ ;\-"/>
    <numFmt numFmtId="178" formatCode="_-* #,##0.0_₴_-;\-* #,##0.0_₴_-;_-* &quot;-&quot;??_₴_-;_-@_-"/>
    <numFmt numFmtId="179" formatCode="0.0000"/>
  </numFmts>
  <fonts count="85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4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rgb="FF2A2928"/>
      <name val="Times New Roman"/>
      <family val="1"/>
      <charset val="204"/>
    </font>
    <font>
      <sz val="12"/>
      <color rgb="FF2A2928"/>
      <name val="Arial"/>
      <family val="2"/>
      <charset val="204"/>
    </font>
    <font>
      <b/>
      <sz val="12"/>
      <color rgb="FF2A2928"/>
      <name val="Arial"/>
      <family val="2"/>
      <charset val="204"/>
    </font>
    <font>
      <b/>
      <sz val="14"/>
      <color rgb="FF2A2928"/>
      <name val="Times New Roman"/>
      <family val="1"/>
      <charset val="204"/>
    </font>
    <font>
      <b/>
      <sz val="16"/>
      <color rgb="FF2A2928"/>
      <name val="Times New Roman"/>
      <family val="1"/>
      <charset val="204"/>
    </font>
    <font>
      <sz val="14"/>
      <color rgb="FF202122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2"/>
      <color rgb="FF2A292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2A292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0625">
        <bgColor rgb="FFFFFFFF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98989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56">
    <xf numFmtId="0" fontId="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1" fillId="2" borderId="0" applyNumberFormat="0" applyBorder="0" applyAlignment="0" applyProtection="0"/>
    <xf numFmtId="0" fontId="1" fillId="2" borderId="0" applyNumberFormat="0" applyBorder="0" applyAlignment="0" applyProtection="0"/>
    <xf numFmtId="0" fontId="31" fillId="3" borderId="0" applyNumberFormat="0" applyBorder="0" applyAlignment="0" applyProtection="0"/>
    <xf numFmtId="0" fontId="1" fillId="3" borderId="0" applyNumberFormat="0" applyBorder="0" applyAlignment="0" applyProtection="0"/>
    <xf numFmtId="0" fontId="31" fillId="4" borderId="0" applyNumberFormat="0" applyBorder="0" applyAlignment="0" applyProtection="0"/>
    <xf numFmtId="0" fontId="1" fillId="4" borderId="0" applyNumberFormat="0" applyBorder="0" applyAlignment="0" applyProtection="0"/>
    <xf numFmtId="0" fontId="31" fillId="5" borderId="0" applyNumberFormat="0" applyBorder="0" applyAlignment="0" applyProtection="0"/>
    <xf numFmtId="0" fontId="1" fillId="5" borderId="0" applyNumberFormat="0" applyBorder="0" applyAlignment="0" applyProtection="0"/>
    <xf numFmtId="0" fontId="31" fillId="6" borderId="0" applyNumberFormat="0" applyBorder="0" applyAlignment="0" applyProtection="0"/>
    <xf numFmtId="0" fontId="1" fillId="6" borderId="0" applyNumberFormat="0" applyBorder="0" applyAlignment="0" applyProtection="0"/>
    <xf numFmtId="0" fontId="3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1" fillId="8" borderId="0" applyNumberFormat="0" applyBorder="0" applyAlignment="0" applyProtection="0"/>
    <xf numFmtId="0" fontId="1" fillId="8" borderId="0" applyNumberFormat="0" applyBorder="0" applyAlignment="0" applyProtection="0"/>
    <xf numFmtId="0" fontId="31" fillId="9" borderId="0" applyNumberFormat="0" applyBorder="0" applyAlignment="0" applyProtection="0"/>
    <xf numFmtId="0" fontId="1" fillId="9" borderId="0" applyNumberFormat="0" applyBorder="0" applyAlignment="0" applyProtection="0"/>
    <xf numFmtId="0" fontId="3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5" borderId="0" applyNumberFormat="0" applyBorder="0" applyAlignment="0" applyProtection="0"/>
    <xf numFmtId="0" fontId="1" fillId="5" borderId="0" applyNumberFormat="0" applyBorder="0" applyAlignment="0" applyProtection="0"/>
    <xf numFmtId="0" fontId="31" fillId="8" borderId="0" applyNumberFormat="0" applyBorder="0" applyAlignment="0" applyProtection="0"/>
    <xf numFmtId="0" fontId="1" fillId="8" borderId="0" applyNumberFormat="0" applyBorder="0" applyAlignment="0" applyProtection="0"/>
    <xf numFmtId="0" fontId="31" fillId="11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2" fillId="12" borderId="0" applyNumberFormat="0" applyBorder="0" applyAlignment="0" applyProtection="0"/>
    <xf numFmtId="0" fontId="14" fillId="12" borderId="0" applyNumberFormat="0" applyBorder="0" applyAlignment="0" applyProtection="0"/>
    <xf numFmtId="0" fontId="32" fillId="9" borderId="0" applyNumberFormat="0" applyBorder="0" applyAlignment="0" applyProtection="0"/>
    <xf numFmtId="0" fontId="14" fillId="9" borderId="0" applyNumberFormat="0" applyBorder="0" applyAlignment="0" applyProtection="0"/>
    <xf numFmtId="0" fontId="32" fillId="10" borderId="0" applyNumberFormat="0" applyBorder="0" applyAlignment="0" applyProtection="0"/>
    <xf numFmtId="0" fontId="14" fillId="10" borderId="0" applyNumberFormat="0" applyBorder="0" applyAlignment="0" applyProtection="0"/>
    <xf numFmtId="0" fontId="32" fillId="13" borderId="0" applyNumberFormat="0" applyBorder="0" applyAlignment="0" applyProtection="0"/>
    <xf numFmtId="0" fontId="14" fillId="13" borderId="0" applyNumberFormat="0" applyBorder="0" applyAlignment="0" applyProtection="0"/>
    <xf numFmtId="0" fontId="32" fillId="14" borderId="0" applyNumberFormat="0" applyBorder="0" applyAlignment="0" applyProtection="0"/>
    <xf numFmtId="0" fontId="14" fillId="14" borderId="0" applyNumberFormat="0" applyBorder="0" applyAlignment="0" applyProtection="0"/>
    <xf numFmtId="0" fontId="32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5" fillId="3" borderId="0" applyNumberFormat="0" applyBorder="0" applyAlignment="0" applyProtection="0"/>
    <xf numFmtId="0" fontId="17" fillId="20" borderId="1" applyNumberFormat="0" applyAlignment="0" applyProtection="0"/>
    <xf numFmtId="0" fontId="22" fillId="21" borderId="2" applyNumberFormat="0" applyAlignment="0" applyProtection="0"/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168" fontId="11" fillId="0" borderId="0" applyFont="0" applyFill="0" applyBorder="0" applyAlignment="0" applyProtection="0"/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0" fontId="26" fillId="0" borderId="0" applyNumberFormat="0" applyFill="0" applyBorder="0" applyAlignment="0" applyProtection="0"/>
    <xf numFmtId="172" fontId="34" fillId="0" borderId="0" applyAlignment="0">
      <alignment wrapText="1"/>
    </xf>
    <xf numFmtId="0" fontId="29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36" fillId="22" borderId="7">
      <alignment horizontal="left" vertical="center"/>
      <protection locked="0"/>
    </xf>
    <xf numFmtId="49" fontId="36" fillId="22" borderId="7">
      <alignment horizontal="left" vertical="center"/>
    </xf>
    <xf numFmtId="4" fontId="36" fillId="22" borderId="7">
      <alignment horizontal="right" vertical="center"/>
      <protection locked="0"/>
    </xf>
    <xf numFmtId="4" fontId="36" fillId="22" borderId="7">
      <alignment horizontal="right" vertical="center"/>
    </xf>
    <xf numFmtId="4" fontId="37" fillId="22" borderId="7">
      <alignment horizontal="right" vertical="center"/>
      <protection locked="0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8" fillId="22" borderId="3">
      <alignment horizontal="right" vertical="center"/>
      <protection locked="0"/>
    </xf>
    <xf numFmtId="4" fontId="38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9" fontId="33" fillId="22" borderId="3">
      <alignment horizontal="left" vertical="center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" fontId="33" fillId="22" borderId="3">
      <alignment horizontal="right" vertical="center"/>
      <protection locked="0"/>
    </xf>
    <xf numFmtId="4" fontId="33" fillId="22" borderId="3">
      <alignment horizontal="right" vertical="center"/>
      <protection locked="0"/>
    </xf>
    <xf numFmtId="4" fontId="33" fillId="22" borderId="3">
      <alignment horizontal="right" vertical="center"/>
    </xf>
    <xf numFmtId="4" fontId="33" fillId="22" borderId="3">
      <alignment horizontal="right" vertical="center"/>
    </xf>
    <xf numFmtId="4" fontId="37" fillId="22" borderId="3">
      <alignment horizontal="right" vertical="center"/>
      <protection locked="0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9" fontId="42" fillId="22" borderId="3">
      <alignment horizontal="left" vertical="center"/>
      <protection locked="0"/>
    </xf>
    <xf numFmtId="49" fontId="42" fillId="22" borderId="3">
      <alignment horizontal="left" vertical="center"/>
    </xf>
    <xf numFmtId="4" fontId="41" fillId="22" borderId="3">
      <alignment horizontal="right" vertical="center"/>
      <protection locked="0"/>
    </xf>
    <xf numFmtId="4" fontId="41" fillId="22" borderId="3">
      <alignment horizontal="right" vertical="center"/>
    </xf>
    <xf numFmtId="4" fontId="43" fillId="22" borderId="3">
      <alignment horizontal="right" vertical="center"/>
      <protection locked="0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9" fontId="45" fillId="0" borderId="3">
      <alignment horizontal="left" vertical="center"/>
      <protection locked="0"/>
    </xf>
    <xf numFmtId="49" fontId="45" fillId="0" borderId="3">
      <alignment horizontal="left" vertical="center"/>
    </xf>
    <xf numFmtId="4" fontId="44" fillId="0" borderId="3">
      <alignment horizontal="right" vertical="center"/>
      <protection locked="0"/>
    </xf>
    <xf numFmtId="4" fontId="44" fillId="0" borderId="3">
      <alignment horizontal="right" vertical="center"/>
    </xf>
    <xf numFmtId="4" fontId="45" fillId="0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9" fontId="44" fillId="0" borderId="3">
      <alignment horizontal="left" vertical="center"/>
      <protection locked="0"/>
    </xf>
    <xf numFmtId="49" fontId="45" fillId="0" borderId="3">
      <alignment horizontal="left" vertical="center"/>
      <protection locked="0"/>
    </xf>
    <xf numFmtId="4" fontId="44" fillId="0" borderId="3">
      <alignment horizontal="right" vertical="center"/>
      <protection locked="0"/>
    </xf>
    <xf numFmtId="0" fontId="27" fillId="0" borderId="8" applyNumberFormat="0" applyFill="0" applyAlignment="0" applyProtection="0"/>
    <xf numFmtId="0" fontId="24" fillId="23" borderId="0" applyNumberFormat="0" applyBorder="0" applyAlignment="0" applyProtection="0"/>
    <xf numFmtId="0" fontId="11" fillId="0" borderId="0"/>
    <xf numFmtId="0" fontId="11" fillId="0" borderId="0"/>
    <xf numFmtId="0" fontId="11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8" fillId="26" borderId="3">
      <alignment horizontal="right" vertical="center"/>
      <protection locked="0"/>
    </xf>
    <xf numFmtId="4" fontId="48" fillId="27" borderId="3">
      <alignment horizontal="right" vertical="center"/>
      <protection locked="0"/>
    </xf>
    <xf numFmtId="4" fontId="48" fillId="28" borderId="3">
      <alignment horizontal="right" vertical="center"/>
      <protection locked="0"/>
    </xf>
    <xf numFmtId="0" fontId="16" fillId="20" borderId="10" applyNumberFormat="0" applyAlignment="0" applyProtection="0"/>
    <xf numFmtId="49" fontId="33" fillId="0" borderId="3">
      <alignment horizontal="left" vertical="center" wrapText="1"/>
      <protection locked="0"/>
    </xf>
    <xf numFmtId="49" fontId="33" fillId="0" borderId="3">
      <alignment horizontal="left" vertical="center" wrapText="1"/>
      <protection locked="0"/>
    </xf>
    <xf numFmtId="0" fontId="23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14" fillId="16" borderId="0" applyNumberFormat="0" applyBorder="0" applyAlignment="0" applyProtection="0"/>
    <xf numFmtId="0" fontId="32" fillId="17" borderId="0" applyNumberFormat="0" applyBorder="0" applyAlignment="0" applyProtection="0"/>
    <xf numFmtId="0" fontId="14" fillId="17" borderId="0" applyNumberFormat="0" applyBorder="0" applyAlignment="0" applyProtection="0"/>
    <xf numFmtId="0" fontId="32" fillId="18" borderId="0" applyNumberFormat="0" applyBorder="0" applyAlignment="0" applyProtection="0"/>
    <xf numFmtId="0" fontId="14" fillId="18" borderId="0" applyNumberFormat="0" applyBorder="0" applyAlignment="0" applyProtection="0"/>
    <xf numFmtId="0" fontId="32" fillId="13" borderId="0" applyNumberFormat="0" applyBorder="0" applyAlignment="0" applyProtection="0"/>
    <xf numFmtId="0" fontId="14" fillId="13" borderId="0" applyNumberFormat="0" applyBorder="0" applyAlignment="0" applyProtection="0"/>
    <xf numFmtId="0" fontId="32" fillId="14" borderId="0" applyNumberFormat="0" applyBorder="0" applyAlignment="0" applyProtection="0"/>
    <xf numFmtId="0" fontId="14" fillId="14" borderId="0" applyNumberFormat="0" applyBorder="0" applyAlignment="0" applyProtection="0"/>
    <xf numFmtId="0" fontId="32" fillId="19" borderId="0" applyNumberFormat="0" applyBorder="0" applyAlignment="0" applyProtection="0"/>
    <xf numFmtId="0" fontId="14" fillId="19" borderId="0" applyNumberFormat="0" applyBorder="0" applyAlignment="0" applyProtection="0"/>
    <xf numFmtId="0" fontId="49" fillId="7" borderId="1" applyNumberFormat="0" applyAlignment="0" applyProtection="0"/>
    <xf numFmtId="0" fontId="15" fillId="7" borderId="1" applyNumberFormat="0" applyAlignment="0" applyProtection="0"/>
    <xf numFmtId="0" fontId="50" fillId="20" borderId="10" applyNumberFormat="0" applyAlignment="0" applyProtection="0"/>
    <xf numFmtId="0" fontId="16" fillId="20" borderId="10" applyNumberFormat="0" applyAlignment="0" applyProtection="0"/>
    <xf numFmtId="0" fontId="51" fillId="20" borderId="1" applyNumberFormat="0" applyAlignment="0" applyProtection="0"/>
    <xf numFmtId="0" fontId="17" fillId="20" borderId="1" applyNumberFormat="0" applyAlignment="0" applyProtection="0"/>
    <xf numFmtId="173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2" fillId="0" borderId="4" applyNumberFormat="0" applyFill="0" applyAlignment="0" applyProtection="0"/>
    <xf numFmtId="0" fontId="18" fillId="0" borderId="4" applyNumberFormat="0" applyFill="0" applyAlignment="0" applyProtection="0"/>
    <xf numFmtId="0" fontId="53" fillId="0" borderId="5" applyNumberFormat="0" applyFill="0" applyAlignment="0" applyProtection="0"/>
    <xf numFmtId="0" fontId="19" fillId="0" borderId="5" applyNumberFormat="0" applyFill="0" applyAlignment="0" applyProtection="0"/>
    <xf numFmtId="0" fontId="54" fillId="0" borderId="6" applyNumberFormat="0" applyFill="0" applyAlignment="0" applyProtection="0"/>
    <xf numFmtId="0" fontId="20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5" fillId="0" borderId="11" applyNumberFormat="0" applyFill="0" applyAlignment="0" applyProtection="0"/>
    <xf numFmtId="0" fontId="21" fillId="0" borderId="11" applyNumberFormat="0" applyFill="0" applyAlignment="0" applyProtection="0"/>
    <xf numFmtId="0" fontId="56" fillId="21" borderId="2" applyNumberFormat="0" applyAlignment="0" applyProtection="0"/>
    <xf numFmtId="0" fontId="22" fillId="21" borderId="2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23" borderId="0" applyNumberFormat="0" applyBorder="0" applyAlignment="0" applyProtection="0"/>
    <xf numFmtId="0" fontId="24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1" fillId="0" borderId="0"/>
    <xf numFmtId="0" fontId="2" fillId="0" borderId="0"/>
    <xf numFmtId="0" fontId="11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58" fillId="3" borderId="0" applyNumberFormat="0" applyBorder="0" applyAlignment="0" applyProtection="0"/>
    <xf numFmtId="0" fontId="25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0" fillId="25" borderId="9" applyNumberFormat="0" applyFont="0" applyAlignment="0" applyProtection="0"/>
    <xf numFmtId="0" fontId="11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1" fillId="0" borderId="8" applyNumberFormat="0" applyFill="0" applyAlignment="0" applyProtection="0"/>
    <xf numFmtId="0" fontId="27" fillId="0" borderId="8" applyNumberFormat="0" applyFill="0" applyAlignment="0" applyProtection="0"/>
    <xf numFmtId="0" fontId="3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64" fillId="0" borderId="0" applyFont="0" applyFill="0" applyBorder="0" applyAlignment="0" applyProtection="0"/>
    <xf numFmtId="175" fontId="6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5" fillId="4" borderId="0" applyNumberFormat="0" applyBorder="0" applyAlignment="0" applyProtection="0"/>
    <xf numFmtId="0" fontId="29" fillId="4" borderId="0" applyNumberFormat="0" applyBorder="0" applyAlignment="0" applyProtection="0"/>
    <xf numFmtId="177" fontId="66" fillId="22" borderId="12" applyFill="0" applyBorder="0">
      <alignment horizontal="center" vertical="center" wrapText="1"/>
      <protection locked="0"/>
    </xf>
    <xf numFmtId="172" fontId="67" fillId="0" borderId="0">
      <alignment wrapText="1"/>
    </xf>
    <xf numFmtId="172" fontId="34" fillId="0" borderId="0">
      <alignment wrapText="1"/>
    </xf>
  </cellStyleXfs>
  <cellXfs count="351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71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71" fontId="5" fillId="0" borderId="0" xfId="0" applyNumberFormat="1" applyFont="1" applyAlignment="1">
      <alignment horizontal="right" vertical="center" wrapText="1"/>
    </xf>
    <xf numFmtId="171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247" applyFont="1" applyAlignment="1">
      <alignment horizontal="center" vertical="center" wrapText="1"/>
    </xf>
    <xf numFmtId="0" fontId="5" fillId="0" borderId="0" xfId="247" applyFont="1" applyAlignment="1">
      <alignment vertical="center"/>
    </xf>
    <xf numFmtId="0" fontId="5" fillId="0" borderId="3" xfId="247" applyFont="1" applyBorder="1" applyAlignment="1">
      <alignment horizontal="left" vertical="center" wrapText="1"/>
    </xf>
    <xf numFmtId="0" fontId="4" fillId="0" borderId="0" xfId="247" applyFont="1" applyAlignment="1">
      <alignment vertical="center"/>
    </xf>
    <xf numFmtId="0" fontId="5" fillId="0" borderId="0" xfId="247" applyFont="1" applyAlignment="1">
      <alignment horizontal="center" vertical="center"/>
    </xf>
    <xf numFmtId="0" fontId="4" fillId="0" borderId="0" xfId="247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3" xfId="247" applyFont="1" applyBorder="1" applyAlignment="1">
      <alignment horizontal="center" vertical="center"/>
    </xf>
    <xf numFmtId="0" fontId="5" fillId="0" borderId="3" xfId="247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247" applyFont="1" applyBorder="1" applyAlignment="1">
      <alignment horizontal="left" vertical="center" wrapText="1"/>
    </xf>
    <xf numFmtId="0" fontId="13" fillId="0" borderId="0" xfId="247" applyFont="1"/>
    <xf numFmtId="0" fontId="5" fillId="0" borderId="0" xfId="247" applyFont="1" applyAlignment="1">
      <alignment vertical="center" wrapText="1"/>
    </xf>
    <xf numFmtId="0" fontId="4" fillId="0" borderId="0" xfId="0" quotePrefix="1" applyFont="1" applyAlignment="1">
      <alignment horizontal="center"/>
    </xf>
    <xf numFmtId="171" fontId="4" fillId="0" borderId="0" xfId="0" quotePrefix="1" applyNumberFormat="1" applyFont="1" applyAlignment="1">
      <alignment horizontal="center"/>
    </xf>
    <xf numFmtId="3" fontId="5" fillId="0" borderId="0" xfId="0" applyNumberFormat="1" applyFont="1" applyAlignment="1">
      <alignment vertical="center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3" xfId="182" applyFont="1" applyFill="1" applyBorder="1" applyAlignment="1">
      <alignment vertical="center" wrapText="1"/>
      <protection locked="0"/>
    </xf>
    <xf numFmtId="0" fontId="4" fillId="0" borderId="3" xfId="182" applyFont="1" applyFill="1" applyBorder="1" applyAlignment="1">
      <alignment vertical="center" wrapText="1"/>
      <protection locked="0"/>
    </xf>
    <xf numFmtId="0" fontId="4" fillId="0" borderId="3" xfId="247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1" fontId="5" fillId="0" borderId="1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30" borderId="3" xfId="0" applyFont="1" applyFill="1" applyBorder="1" applyAlignment="1">
      <alignment horizontal="left" vertical="center" wrapText="1"/>
    </xf>
    <xf numFmtId="0" fontId="4" fillId="30" borderId="0" xfId="247" applyFont="1" applyFill="1" applyAlignment="1">
      <alignment vertical="center"/>
    </xf>
    <xf numFmtId="0" fontId="4" fillId="30" borderId="0" xfId="0" applyFont="1" applyFill="1" applyAlignment="1">
      <alignment vertical="center"/>
    </xf>
    <xf numFmtId="0" fontId="4" fillId="30" borderId="3" xfId="0" quotePrefix="1" applyFont="1" applyFill="1" applyBorder="1" applyAlignment="1">
      <alignment horizontal="center" vertical="center" wrapText="1"/>
    </xf>
    <xf numFmtId="171" fontId="4" fillId="0" borderId="3" xfId="0" applyNumberFormat="1" applyFont="1" applyBorder="1" applyAlignment="1">
      <alignment horizontal="center" vertical="center" wrapText="1"/>
    </xf>
    <xf numFmtId="171" fontId="4" fillId="0" borderId="14" xfId="0" applyNumberFormat="1" applyFont="1" applyBorder="1" applyAlignment="1">
      <alignment horizontal="center" vertical="center" wrapText="1"/>
    </xf>
    <xf numFmtId="171" fontId="4" fillId="30" borderId="3" xfId="0" quotePrefix="1" applyNumberFormat="1" applyFont="1" applyFill="1" applyBorder="1" applyAlignment="1">
      <alignment horizontal="center" vertical="center" wrapText="1"/>
    </xf>
    <xf numFmtId="171" fontId="4" fillId="0" borderId="3" xfId="247" applyNumberFormat="1" applyFont="1" applyBorder="1" applyAlignment="1">
      <alignment horizontal="center" vertical="center" wrapText="1"/>
    </xf>
    <xf numFmtId="170" fontId="4" fillId="0" borderId="3" xfId="0" applyNumberFormat="1" applyFont="1" applyBorder="1" applyAlignment="1">
      <alignment horizontal="center" vertical="center" wrapText="1"/>
    </xf>
    <xf numFmtId="171" fontId="5" fillId="0" borderId="3" xfId="0" quotePrefix="1" applyNumberFormat="1" applyFont="1" applyBorder="1" applyAlignment="1">
      <alignment horizontal="center" vertical="center" wrapText="1"/>
    </xf>
    <xf numFmtId="171" fontId="5" fillId="0" borderId="3" xfId="247" applyNumberFormat="1" applyFont="1" applyBorder="1" applyAlignment="1">
      <alignment horizontal="center" vertical="center" wrapText="1"/>
    </xf>
    <xf numFmtId="170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left" wrapText="1"/>
      <protection locked="0"/>
    </xf>
    <xf numFmtId="0" fontId="5" fillId="0" borderId="3" xfId="0" applyFont="1" applyBorder="1" applyAlignment="1" applyProtection="1">
      <alignment horizontal="left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73" fillId="31" borderId="3" xfId="0" applyFont="1" applyFill="1" applyBorder="1" applyAlignment="1">
      <alignment horizontal="center" vertical="center" wrapText="1"/>
    </xf>
    <xf numFmtId="0" fontId="4" fillId="31" borderId="14" xfId="0" applyFont="1" applyFill="1" applyBorder="1" applyAlignment="1">
      <alignment horizontal="center" vertical="center"/>
    </xf>
    <xf numFmtId="0" fontId="5" fillId="31" borderId="1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1" fontId="5" fillId="0" borderId="14" xfId="0" applyNumberFormat="1" applyFont="1" applyBorder="1" applyAlignment="1">
      <alignment horizontal="center" vertical="center" wrapText="1"/>
    </xf>
    <xf numFmtId="171" fontId="5" fillId="0" borderId="15" xfId="0" applyNumberFormat="1" applyFont="1" applyBorder="1" applyAlignment="1">
      <alignment horizontal="center" vertical="center" wrapText="1"/>
    </xf>
    <xf numFmtId="0" fontId="73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4" fillId="32" borderId="3" xfId="0" applyFont="1" applyFill="1" applyBorder="1" applyAlignment="1">
      <alignment horizontal="left" vertical="center" wrapText="1"/>
    </xf>
    <xf numFmtId="0" fontId="4" fillId="32" borderId="0" xfId="0" applyFont="1" applyFill="1" applyAlignment="1">
      <alignment vertical="center"/>
    </xf>
    <xf numFmtId="0" fontId="5" fillId="32" borderId="0" xfId="0" applyFont="1" applyFill="1" applyAlignment="1">
      <alignment vertical="center"/>
    </xf>
    <xf numFmtId="170" fontId="76" fillId="0" borderId="3" xfId="0" applyNumberFormat="1" applyFont="1" applyBorder="1" applyAlignment="1">
      <alignment horizontal="center" vertical="center" wrapText="1"/>
    </xf>
    <xf numFmtId="170" fontId="73" fillId="0" borderId="3" xfId="0" applyNumberFormat="1" applyFont="1" applyBorder="1" applyAlignment="1">
      <alignment horizontal="center" vertical="center" wrapText="1"/>
    </xf>
    <xf numFmtId="170" fontId="5" fillId="31" borderId="3" xfId="0" applyNumberFormat="1" applyFont="1" applyFill="1" applyBorder="1"/>
    <xf numFmtId="0" fontId="4" fillId="31" borderId="3" xfId="0" applyFont="1" applyFill="1" applyBorder="1" applyAlignment="1">
      <alignment horizontal="left" vertical="center" wrapText="1"/>
    </xf>
    <xf numFmtId="0" fontId="4" fillId="31" borderId="3" xfId="0" applyFont="1" applyFill="1" applyBorder="1" applyAlignment="1">
      <alignment horizontal="center" vertical="center" wrapText="1"/>
    </xf>
    <xf numFmtId="0" fontId="5" fillId="31" borderId="3" xfId="0" applyFont="1" applyFill="1" applyBorder="1" applyAlignment="1">
      <alignment horizontal="center" vertical="center" wrapText="1"/>
    </xf>
    <xf numFmtId="0" fontId="5" fillId="31" borderId="3" xfId="0" applyFont="1" applyFill="1" applyBorder="1" applyAlignment="1">
      <alignment horizontal="left" vertical="center" wrapText="1"/>
    </xf>
    <xf numFmtId="0" fontId="4" fillId="32" borderId="3" xfId="0" applyFont="1" applyFill="1" applyBorder="1" applyAlignment="1">
      <alignment horizontal="center" vertical="center" wrapText="1"/>
    </xf>
    <xf numFmtId="0" fontId="5" fillId="29" borderId="0" xfId="247" applyFont="1" applyFill="1" applyAlignment="1">
      <alignment vertical="center"/>
    </xf>
    <xf numFmtId="0" fontId="5" fillId="31" borderId="3" xfId="0" applyFont="1" applyFill="1" applyBorder="1" applyAlignment="1">
      <alignment horizontal="center" vertical="center"/>
    </xf>
    <xf numFmtId="0" fontId="0" fillId="31" borderId="0" xfId="0" applyFill="1"/>
    <xf numFmtId="0" fontId="5" fillId="31" borderId="14" xfId="0" applyFont="1" applyFill="1" applyBorder="1" applyAlignment="1">
      <alignment horizontal="left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74" fillId="31" borderId="0" xfId="0" applyFont="1" applyFill="1" applyAlignment="1">
      <alignment horizontal="center" vertical="center" wrapText="1"/>
    </xf>
    <xf numFmtId="0" fontId="75" fillId="31" borderId="0" xfId="0" applyFont="1" applyFill="1" applyAlignment="1">
      <alignment horizontal="left" vertical="center" wrapText="1"/>
    </xf>
    <xf numFmtId="0" fontId="75" fillId="31" borderId="0" xfId="0" applyFont="1" applyFill="1" applyAlignment="1">
      <alignment horizontal="center" vertical="center" wrapText="1"/>
    </xf>
    <xf numFmtId="0" fontId="4" fillId="32" borderId="0" xfId="247" applyFont="1" applyFill="1" applyAlignment="1">
      <alignment vertical="center"/>
    </xf>
    <xf numFmtId="170" fontId="5" fillId="31" borderId="3" xfId="0" applyNumberFormat="1" applyFont="1" applyFill="1" applyBorder="1" applyAlignment="1">
      <alignment horizontal="center" vertical="center" wrapText="1"/>
    </xf>
    <xf numFmtId="170" fontId="5" fillId="31" borderId="14" xfId="0" applyNumberFormat="1" applyFont="1" applyFill="1" applyBorder="1"/>
    <xf numFmtId="170" fontId="4" fillId="32" borderId="3" xfId="0" applyNumberFormat="1" applyFont="1" applyFill="1" applyBorder="1" applyAlignment="1">
      <alignment horizontal="center" vertical="center"/>
    </xf>
    <xf numFmtId="170" fontId="5" fillId="0" borderId="3" xfId="0" applyNumberFormat="1" applyFont="1" applyBorder="1"/>
    <xf numFmtId="170" fontId="4" fillId="31" borderId="3" xfId="0" applyNumberFormat="1" applyFont="1" applyFill="1" applyBorder="1" applyAlignment="1">
      <alignment horizontal="center" vertical="center"/>
    </xf>
    <xf numFmtId="170" fontId="4" fillId="0" borderId="3" xfId="0" applyNumberFormat="1" applyFont="1" applyBorder="1" applyAlignment="1">
      <alignment horizontal="center" vertical="center"/>
    </xf>
    <xf numFmtId="170" fontId="5" fillId="0" borderId="3" xfId="0" applyNumberFormat="1" applyFont="1" applyBorder="1" applyAlignment="1">
      <alignment horizontal="center" vertical="center"/>
    </xf>
    <xf numFmtId="178" fontId="73" fillId="0" borderId="3" xfId="325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73" fillId="0" borderId="3" xfId="0" applyFont="1" applyBorder="1"/>
    <xf numFmtId="2" fontId="9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3" fontId="5" fillId="0" borderId="16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73" fillId="0" borderId="0" xfId="0" applyFont="1"/>
    <xf numFmtId="0" fontId="76" fillId="0" borderId="3" xfId="0" applyFont="1" applyBorder="1" applyAlignment="1">
      <alignment wrapText="1"/>
    </xf>
    <xf numFmtId="0" fontId="73" fillId="0" borderId="3" xfId="0" applyFont="1" applyBorder="1" applyAlignment="1">
      <alignment wrapText="1"/>
    </xf>
    <xf numFmtId="170" fontId="5" fillId="0" borderId="13" xfId="0" applyNumberFormat="1" applyFont="1" applyBorder="1" applyAlignment="1">
      <alignment horizontal="center" vertical="center"/>
    </xf>
    <xf numFmtId="170" fontId="13" fillId="0" borderId="13" xfId="0" applyNumberFormat="1" applyFont="1" applyBorder="1" applyAlignment="1">
      <alignment horizontal="center" vertical="center"/>
    </xf>
    <xf numFmtId="0" fontId="74" fillId="31" borderId="0" xfId="0" applyFont="1" applyFill="1" applyAlignment="1">
      <alignment horizontal="right" vertical="center" wrapText="1"/>
    </xf>
    <xf numFmtId="0" fontId="71" fillId="31" borderId="3" xfId="0" applyFont="1" applyFill="1" applyBorder="1" applyAlignment="1">
      <alignment horizontal="center" vertical="center" wrapText="1"/>
    </xf>
    <xf numFmtId="0" fontId="71" fillId="31" borderId="3" xfId="0" applyFont="1" applyFill="1" applyBorder="1" applyAlignment="1">
      <alignment horizontal="left" vertical="center" wrapText="1"/>
    </xf>
    <xf numFmtId="0" fontId="71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76" fillId="0" borderId="0" xfId="0" applyFont="1" applyAlignment="1">
      <alignment vertical="center" wrapText="1"/>
    </xf>
    <xf numFmtId="0" fontId="70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9" fontId="5" fillId="0" borderId="3" xfId="239" applyNumberFormat="1" applyFont="1" applyBorder="1" applyAlignment="1">
      <alignment horizontal="left" vertical="center" wrapText="1"/>
    </xf>
    <xf numFmtId="0" fontId="5" fillId="0" borderId="3" xfId="239" applyFont="1" applyBorder="1" applyAlignment="1">
      <alignment horizontal="center" vertical="center" wrapText="1"/>
    </xf>
    <xf numFmtId="0" fontId="5" fillId="0" borderId="3" xfId="239" applyFont="1" applyBorder="1" applyAlignment="1">
      <alignment horizontal="left" vertical="top" wrapText="1"/>
    </xf>
    <xf numFmtId="0" fontId="5" fillId="0" borderId="3" xfId="239" applyFont="1" applyBorder="1" applyAlignment="1">
      <alignment horizontal="left" vertical="center" wrapText="1"/>
    </xf>
    <xf numFmtId="0" fontId="5" fillId="0" borderId="0" xfId="0" applyFont="1"/>
    <xf numFmtId="0" fontId="5" fillId="0" borderId="3" xfId="239" applyFont="1" applyBorder="1" applyAlignment="1">
      <alignment horizontal="center" vertical="center"/>
    </xf>
    <xf numFmtId="49" fontId="5" fillId="0" borderId="3" xfId="239" applyNumberFormat="1" applyFont="1" applyBorder="1" applyAlignment="1">
      <alignment horizontal="center" vertical="center" wrapText="1"/>
    </xf>
    <xf numFmtId="0" fontId="78" fillId="0" borderId="3" xfId="0" applyFont="1" applyBorder="1" applyAlignment="1">
      <alignment horizontal="left" wrapText="1"/>
    </xf>
    <xf numFmtId="179" fontId="5" fillId="0" borderId="3" xfId="0" applyNumberFormat="1" applyFont="1" applyBorder="1" applyAlignment="1" applyProtection="1">
      <alignment horizontal="center" vertical="center"/>
      <protection locked="0"/>
    </xf>
    <xf numFmtId="179" fontId="5" fillId="0" borderId="3" xfId="0" applyNumberFormat="1" applyFont="1" applyBorder="1" applyAlignment="1">
      <alignment horizontal="center" vertical="center" wrapText="1"/>
    </xf>
    <xf numFmtId="179" fontId="5" fillId="0" borderId="3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1" fontId="5" fillId="0" borderId="0" xfId="0" applyNumberFormat="1" applyFont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73" fillId="0" borderId="0" xfId="0" applyFont="1" applyAlignment="1">
      <alignment horizontal="center" vertical="top" wrapText="1"/>
    </xf>
    <xf numFmtId="0" fontId="5" fillId="31" borderId="15" xfId="0" applyFont="1" applyFill="1" applyBorder="1" applyAlignment="1">
      <alignment horizontal="center" vertical="center" wrapText="1"/>
    </xf>
    <xf numFmtId="0" fontId="73" fillId="0" borderId="3" xfId="0" applyFont="1" applyBorder="1" applyAlignment="1">
      <alignment horizontal="center" vertical="top" wrapText="1"/>
    </xf>
    <xf numFmtId="0" fontId="2" fillId="0" borderId="0" xfId="247"/>
    <xf numFmtId="0" fontId="6" fillId="0" borderId="0" xfId="0" applyFont="1" applyAlignment="1">
      <alignment horizontal="left" vertical="center"/>
    </xf>
    <xf numFmtId="0" fontId="79" fillId="0" borderId="0" xfId="0" applyFont="1" applyAlignment="1">
      <alignment horizontal="center" vertical="center"/>
    </xf>
    <xf numFmtId="0" fontId="4" fillId="31" borderId="21" xfId="0" applyFont="1" applyFill="1" applyBorder="1" applyAlignment="1">
      <alignment horizontal="left" vertical="center" wrapText="1"/>
    </xf>
    <xf numFmtId="0" fontId="6" fillId="31" borderId="3" xfId="0" applyFont="1" applyFill="1" applyBorder="1" applyAlignment="1">
      <alignment horizontal="left" vertical="center" wrapText="1"/>
    </xf>
    <xf numFmtId="0" fontId="6" fillId="31" borderId="3" xfId="0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70" fontId="6" fillId="0" borderId="3" xfId="0" applyNumberFormat="1" applyFont="1" applyBorder="1" applyAlignment="1">
      <alignment horizontal="center" vertical="center" wrapText="1"/>
    </xf>
    <xf numFmtId="170" fontId="5" fillId="0" borderId="14" xfId="0" applyNumberFormat="1" applyFont="1" applyBorder="1" applyAlignment="1">
      <alignment horizontal="center" vertical="center" wrapText="1"/>
    </xf>
    <xf numFmtId="0" fontId="4" fillId="31" borderId="3" xfId="0" applyFont="1" applyFill="1" applyBorder="1" applyAlignment="1">
      <alignment horizontal="center" vertical="center"/>
    </xf>
    <xf numFmtId="0" fontId="68" fillId="0" borderId="0" xfId="0" applyFont="1" applyAlignment="1">
      <alignment wrapText="1"/>
    </xf>
    <xf numFmtId="170" fontId="5" fillId="31" borderId="15" xfId="0" applyNumberFormat="1" applyFont="1" applyFill="1" applyBorder="1" applyAlignment="1">
      <alignment horizontal="center"/>
    </xf>
    <xf numFmtId="170" fontId="5" fillId="31" borderId="14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80" fillId="31" borderId="3" xfId="0" applyFont="1" applyFill="1" applyBorder="1" applyAlignment="1">
      <alignment horizontal="center" vertical="top" wrapText="1"/>
    </xf>
    <xf numFmtId="1" fontId="5" fillId="31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3" xfId="0" applyFont="1" applyBorder="1" applyAlignment="1">
      <alignment horizontal="left" vertical="center" wrapText="1"/>
    </xf>
    <xf numFmtId="0" fontId="76" fillId="31" borderId="0" xfId="0" applyFont="1" applyFill="1" applyAlignment="1">
      <alignment horizontal="left" vertical="center" wrapText="1"/>
    </xf>
    <xf numFmtId="1" fontId="4" fillId="0" borderId="3" xfId="0" applyNumberFormat="1" applyFont="1" applyBorder="1" applyAlignment="1">
      <alignment horizontal="center" vertical="center"/>
    </xf>
    <xf numFmtId="170" fontId="73" fillId="31" borderId="3" xfId="0" applyNumberFormat="1" applyFont="1" applyFill="1" applyBorder="1" applyAlignment="1">
      <alignment horizontal="center" wrapText="1"/>
    </xf>
    <xf numFmtId="170" fontId="5" fillId="31" borderId="3" xfId="0" applyNumberFormat="1" applyFont="1" applyFill="1" applyBorder="1" applyAlignment="1">
      <alignment horizontal="center"/>
    </xf>
    <xf numFmtId="0" fontId="5" fillId="31" borderId="3" xfId="0" applyFont="1" applyFill="1" applyBorder="1" applyAlignment="1">
      <alignment horizontal="center" wrapText="1"/>
    </xf>
    <xf numFmtId="4" fontId="5" fillId="0" borderId="3" xfId="0" applyNumberFormat="1" applyFont="1" applyBorder="1" applyAlignment="1">
      <alignment horizontal="center" wrapText="1"/>
    </xf>
    <xf numFmtId="4" fontId="5" fillId="0" borderId="14" xfId="0" applyNumberFormat="1" applyFont="1" applyBorder="1" applyAlignment="1">
      <alignment horizontal="center" wrapText="1"/>
    </xf>
    <xf numFmtId="170" fontId="73" fillId="0" borderId="3" xfId="0" applyNumberFormat="1" applyFont="1" applyBorder="1" applyAlignment="1">
      <alignment horizontal="center" wrapText="1"/>
    </xf>
    <xf numFmtId="171" fontId="4" fillId="32" borderId="17" xfId="0" applyNumberFormat="1" applyFont="1" applyFill="1" applyBorder="1" applyAlignment="1">
      <alignment horizontal="center" wrapText="1"/>
    </xf>
    <xf numFmtId="171" fontId="4" fillId="32" borderId="15" xfId="0" applyNumberFormat="1" applyFont="1" applyFill="1" applyBorder="1" applyAlignment="1">
      <alignment horizontal="center" wrapText="1"/>
    </xf>
    <xf numFmtId="171" fontId="4" fillId="32" borderId="14" xfId="0" applyNumberFormat="1" applyFont="1" applyFill="1" applyBorder="1" applyAlignment="1">
      <alignment horizontal="center" wrapText="1"/>
    </xf>
    <xf numFmtId="171" fontId="4" fillId="32" borderId="0" xfId="0" applyNumberFormat="1" applyFont="1" applyFill="1" applyAlignment="1">
      <alignment horizontal="center" vertical="center" wrapText="1"/>
    </xf>
    <xf numFmtId="171" fontId="5" fillId="32" borderId="0" xfId="0" applyNumberFormat="1" applyFont="1" applyFill="1" applyAlignment="1">
      <alignment horizontal="center" vertical="center" wrapText="1"/>
    </xf>
    <xf numFmtId="171" fontId="5" fillId="0" borderId="0" xfId="0" quotePrefix="1" applyNumberFormat="1" applyFont="1" applyAlignment="1">
      <alignment horizontal="center" vertical="center" wrapText="1"/>
    </xf>
    <xf numFmtId="0" fontId="5" fillId="0" borderId="15" xfId="0" quotePrefix="1" applyFont="1" applyBorder="1" applyAlignment="1">
      <alignment horizontal="center"/>
    </xf>
    <xf numFmtId="170" fontId="76" fillId="32" borderId="3" xfId="0" applyNumberFormat="1" applyFont="1" applyFill="1" applyBorder="1" applyAlignment="1">
      <alignment horizontal="center" vertical="center" wrapText="1"/>
    </xf>
    <xf numFmtId="170" fontId="5" fillId="31" borderId="14" xfId="0" applyNumberFormat="1" applyFont="1" applyFill="1" applyBorder="1" applyAlignment="1">
      <alignment horizontal="center" vertical="center"/>
    </xf>
    <xf numFmtId="171" fontId="4" fillId="32" borderId="3" xfId="0" applyNumberFormat="1" applyFont="1" applyFill="1" applyBorder="1" applyAlignment="1">
      <alignment horizontal="center" wrapText="1"/>
    </xf>
    <xf numFmtId="170" fontId="73" fillId="34" borderId="3" xfId="0" applyNumberFormat="1" applyFont="1" applyFill="1" applyBorder="1" applyAlignment="1">
      <alignment horizontal="center" wrapText="1"/>
    </xf>
    <xf numFmtId="170" fontId="5" fillId="34" borderId="15" xfId="0" applyNumberFormat="1" applyFont="1" applyFill="1" applyBorder="1" applyAlignment="1">
      <alignment horizontal="center"/>
    </xf>
    <xf numFmtId="171" fontId="5" fillId="32" borderId="3" xfId="0" applyNumberFormat="1" applyFont="1" applyFill="1" applyBorder="1" applyAlignment="1">
      <alignment horizontal="center" wrapText="1"/>
    </xf>
    <xf numFmtId="0" fontId="5" fillId="31" borderId="15" xfId="0" applyFont="1" applyFill="1" applyBorder="1" applyAlignment="1">
      <alignment horizontal="left" wrapText="1"/>
    </xf>
    <xf numFmtId="0" fontId="5" fillId="31" borderId="15" xfId="0" applyFont="1" applyFill="1" applyBorder="1" applyAlignment="1">
      <alignment horizontal="center" wrapText="1"/>
    </xf>
    <xf numFmtId="0" fontId="4" fillId="32" borderId="3" xfId="0" applyFont="1" applyFill="1" applyBorder="1" applyAlignment="1">
      <alignment horizontal="left" wrapText="1"/>
    </xf>
    <xf numFmtId="0" fontId="4" fillId="32" borderId="3" xfId="0" quotePrefix="1" applyFont="1" applyFill="1" applyBorder="1" applyAlignment="1">
      <alignment horizontal="center"/>
    </xf>
    <xf numFmtId="0" fontId="4" fillId="32" borderId="3" xfId="0" applyFont="1" applyFill="1" applyBorder="1"/>
    <xf numFmtId="171" fontId="4" fillId="32" borderId="3" xfId="0" quotePrefix="1" applyNumberFormat="1" applyFont="1" applyFill="1" applyBorder="1" applyAlignment="1">
      <alignment horizontal="center" wrapText="1"/>
    </xf>
    <xf numFmtId="0" fontId="5" fillId="32" borderId="3" xfId="0" applyFont="1" applyFill="1" applyBorder="1"/>
    <xf numFmtId="0" fontId="5" fillId="0" borderId="3" xfId="0" applyFont="1" applyBorder="1" applyAlignment="1">
      <alignment horizontal="left" wrapText="1"/>
    </xf>
    <xf numFmtId="0" fontId="5" fillId="0" borderId="3" xfId="0" quotePrefix="1" applyFont="1" applyBorder="1" applyAlignment="1">
      <alignment horizontal="center"/>
    </xf>
    <xf numFmtId="170" fontId="5" fillId="0" borderId="3" xfId="0" applyNumberFormat="1" applyFont="1" applyBorder="1" applyAlignment="1">
      <alignment horizontal="center" wrapText="1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31" borderId="3" xfId="0" applyFont="1" applyFill="1" applyBorder="1" applyAlignment="1">
      <alignment horizontal="left" wrapText="1"/>
    </xf>
    <xf numFmtId="0" fontId="4" fillId="32" borderId="14" xfId="0" applyFont="1" applyFill="1" applyBorder="1" applyAlignment="1">
      <alignment horizontal="left" wrapText="1"/>
    </xf>
    <xf numFmtId="0" fontId="4" fillId="32" borderId="14" xfId="0" quotePrefix="1" applyFont="1" applyFill="1" applyBorder="1" applyAlignment="1">
      <alignment horizontal="center"/>
    </xf>
    <xf numFmtId="0" fontId="4" fillId="32" borderId="15" xfId="0" applyFont="1" applyFill="1" applyBorder="1" applyAlignment="1">
      <alignment horizontal="left" wrapText="1"/>
    </xf>
    <xf numFmtId="0" fontId="4" fillId="32" borderId="15" xfId="0" quotePrefix="1" applyFont="1" applyFill="1" applyBorder="1" applyAlignment="1">
      <alignment horizontal="center"/>
    </xf>
    <xf numFmtId="0" fontId="73" fillId="31" borderId="3" xfId="0" applyFont="1" applyFill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17" xfId="0" quotePrefix="1" applyFont="1" applyBorder="1" applyAlignment="1">
      <alignment horizontal="center"/>
    </xf>
    <xf numFmtId="0" fontId="4" fillId="32" borderId="3" xfId="0" applyFont="1" applyFill="1" applyBorder="1" applyAlignment="1">
      <alignment horizontal="center" wrapText="1"/>
    </xf>
    <xf numFmtId="170" fontId="4" fillId="32" borderId="3" xfId="0" applyNumberFormat="1" applyFont="1" applyFill="1" applyBorder="1" applyAlignment="1">
      <alignment horizontal="center" wrapText="1"/>
    </xf>
    <xf numFmtId="170" fontId="5" fillId="34" borderId="3" xfId="0" applyNumberFormat="1" applyFont="1" applyFill="1" applyBorder="1" applyAlignment="1">
      <alignment horizontal="center"/>
    </xf>
    <xf numFmtId="0" fontId="4" fillId="32" borderId="17" xfId="0" applyFont="1" applyFill="1" applyBorder="1" applyAlignment="1">
      <alignment horizontal="left" wrapText="1" shrinkToFit="1"/>
    </xf>
    <xf numFmtId="0" fontId="4" fillId="32" borderId="17" xfId="0" quotePrefix="1" applyFont="1" applyFill="1" applyBorder="1" applyAlignment="1">
      <alignment horizontal="center"/>
    </xf>
    <xf numFmtId="0" fontId="4" fillId="32" borderId="15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3" xfId="0" quotePrefix="1" applyFont="1" applyBorder="1" applyAlignment="1">
      <alignment horizontal="center"/>
    </xf>
    <xf numFmtId="171" fontId="4" fillId="0" borderId="3" xfId="0" quotePrefix="1" applyNumberFormat="1" applyFont="1" applyBorder="1" applyAlignment="1">
      <alignment horizontal="center" wrapText="1"/>
    </xf>
    <xf numFmtId="171" fontId="4" fillId="0" borderId="3" xfId="0" applyNumberFormat="1" applyFont="1" applyBorder="1" applyAlignment="1">
      <alignment horizontal="center" wrapText="1"/>
    </xf>
    <xf numFmtId="171" fontId="5" fillId="0" borderId="3" xfId="0" applyNumberFormat="1" applyFont="1" applyBorder="1" applyAlignment="1">
      <alignment horizontal="center" wrapText="1"/>
    </xf>
    <xf numFmtId="0" fontId="5" fillId="0" borderId="3" xfId="0" quotePrefix="1" applyFont="1" applyBorder="1" applyAlignment="1">
      <alignment horizontal="center" wrapText="1"/>
    </xf>
    <xf numFmtId="171" fontId="5" fillId="0" borderId="3" xfId="0" quotePrefix="1" applyNumberFormat="1" applyFont="1" applyBorder="1" applyAlignment="1">
      <alignment horizontal="center" wrapText="1"/>
    </xf>
    <xf numFmtId="171" fontId="5" fillId="32" borderId="3" xfId="0" quotePrefix="1" applyNumberFormat="1" applyFont="1" applyFill="1" applyBorder="1" applyAlignment="1">
      <alignment horizontal="center" wrapText="1"/>
    </xf>
    <xf numFmtId="0" fontId="4" fillId="0" borderId="3" xfId="0" quotePrefix="1" applyFont="1" applyBorder="1" applyAlignment="1">
      <alignment horizontal="center" wrapText="1"/>
    </xf>
    <xf numFmtId="171" fontId="4" fillId="0" borderId="3" xfId="247" applyNumberFormat="1" applyFont="1" applyBorder="1" applyAlignment="1">
      <alignment horizontal="center" wrapText="1"/>
    </xf>
    <xf numFmtId="171" fontId="5" fillId="0" borderId="3" xfId="247" applyNumberFormat="1" applyFont="1" applyBorder="1" applyAlignment="1">
      <alignment horizontal="center" wrapText="1"/>
    </xf>
    <xf numFmtId="171" fontId="5" fillId="0" borderId="3" xfId="247" quotePrefix="1" applyNumberFormat="1" applyFont="1" applyBorder="1" applyAlignment="1">
      <alignment horizontal="center" wrapText="1"/>
    </xf>
    <xf numFmtId="0" fontId="4" fillId="0" borderId="3" xfId="247" applyFont="1" applyBorder="1" applyAlignment="1">
      <alignment horizontal="center" wrapText="1"/>
    </xf>
    <xf numFmtId="0" fontId="5" fillId="34" borderId="14" xfId="0" applyFont="1" applyFill="1" applyBorder="1" applyAlignment="1">
      <alignment horizontal="left" vertical="center" wrapText="1"/>
    </xf>
    <xf numFmtId="0" fontId="5" fillId="34" borderId="3" xfId="0" applyFont="1" applyFill="1" applyBorder="1" applyAlignment="1">
      <alignment horizontal="left" vertical="center" wrapText="1"/>
    </xf>
    <xf numFmtId="171" fontId="5" fillId="0" borderId="3" xfId="239" applyNumberFormat="1" applyFont="1" applyBorder="1" applyAlignment="1">
      <alignment horizontal="center" vertical="center" wrapText="1"/>
    </xf>
    <xf numFmtId="170" fontId="5" fillId="0" borderId="3" xfId="0" applyNumberFormat="1" applyFont="1" applyBorder="1" applyAlignment="1" applyProtection="1">
      <alignment horizontal="center" vertical="center"/>
      <protection locked="0"/>
    </xf>
    <xf numFmtId="170" fontId="5" fillId="0" borderId="13" xfId="0" applyNumberFormat="1" applyFont="1" applyBorder="1" applyAlignment="1">
      <alignment horizontal="center" vertical="center" wrapText="1"/>
    </xf>
    <xf numFmtId="170" fontId="5" fillId="34" borderId="14" xfId="0" applyNumberFormat="1" applyFont="1" applyFill="1" applyBorder="1" applyAlignment="1">
      <alignment horizontal="center" vertical="center"/>
    </xf>
    <xf numFmtId="170" fontId="5" fillId="34" borderId="3" xfId="0" applyNumberFormat="1" applyFont="1" applyFill="1" applyBorder="1" applyAlignment="1">
      <alignment horizontal="center" wrapText="1"/>
    </xf>
    <xf numFmtId="0" fontId="4" fillId="32" borderId="3" xfId="0" applyFont="1" applyFill="1" applyBorder="1" applyAlignment="1">
      <alignment wrapText="1"/>
    </xf>
    <xf numFmtId="0" fontId="5" fillId="32" borderId="3" xfId="0" applyFont="1" applyFill="1" applyBorder="1" applyAlignment="1">
      <alignment wrapText="1"/>
    </xf>
    <xf numFmtId="0" fontId="74" fillId="32" borderId="0" xfId="0" applyFont="1" applyFill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81" fillId="32" borderId="3" xfId="0" applyFont="1" applyFill="1" applyBorder="1" applyAlignment="1">
      <alignment wrapText="1"/>
    </xf>
    <xf numFmtId="0" fontId="9" fillId="32" borderId="3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4" fontId="5" fillId="0" borderId="0" xfId="0" applyNumberFormat="1" applyFont="1" applyAlignment="1">
      <alignment vertical="center"/>
    </xf>
    <xf numFmtId="170" fontId="4" fillId="32" borderId="14" xfId="0" applyNumberFormat="1" applyFont="1" applyFill="1" applyBorder="1" applyAlignment="1">
      <alignment horizontal="center" wrapText="1"/>
    </xf>
    <xf numFmtId="170" fontId="4" fillId="32" borderId="15" xfId="0" applyNumberFormat="1" applyFont="1" applyFill="1" applyBorder="1" applyAlignment="1">
      <alignment horizontal="center" wrapText="1"/>
    </xf>
    <xf numFmtId="170" fontId="5" fillId="0" borderId="14" xfId="0" applyNumberFormat="1" applyFont="1" applyBorder="1" applyAlignment="1">
      <alignment horizontal="center" wrapText="1"/>
    </xf>
    <xf numFmtId="170" fontId="4" fillId="32" borderId="17" xfId="0" applyNumberFormat="1" applyFont="1" applyFill="1" applyBorder="1" applyAlignment="1">
      <alignment horizontal="center" wrapText="1"/>
    </xf>
    <xf numFmtId="170" fontId="4" fillId="0" borderId="3" xfId="0" quotePrefix="1" applyNumberFormat="1" applyFont="1" applyBorder="1" applyAlignment="1">
      <alignment horizontal="center" wrapText="1"/>
    </xf>
    <xf numFmtId="170" fontId="4" fillId="34" borderId="3" xfId="0" quotePrefix="1" applyNumberFormat="1" applyFont="1" applyFill="1" applyBorder="1" applyAlignment="1">
      <alignment horizontal="center" wrapText="1"/>
    </xf>
    <xf numFmtId="170" fontId="4" fillId="0" borderId="3" xfId="0" applyNumberFormat="1" applyFont="1" applyBorder="1" applyAlignment="1">
      <alignment horizontal="center" wrapText="1"/>
    </xf>
    <xf numFmtId="170" fontId="5" fillId="0" borderId="0" xfId="0" applyNumberFormat="1" applyFont="1" applyAlignment="1">
      <alignment vertical="center"/>
    </xf>
    <xf numFmtId="171" fontId="5" fillId="0" borderId="0" xfId="0" applyNumberFormat="1" applyFont="1" applyAlignment="1">
      <alignment vertical="center"/>
    </xf>
    <xf numFmtId="2" fontId="5" fillId="32" borderId="0" xfId="0" applyNumberFormat="1" applyFont="1" applyFill="1" applyAlignment="1">
      <alignment vertical="center"/>
    </xf>
    <xf numFmtId="0" fontId="5" fillId="34" borderId="15" xfId="0" applyFont="1" applyFill="1" applyBorder="1" applyAlignment="1">
      <alignment horizontal="left" wrapText="1"/>
    </xf>
    <xf numFmtId="4" fontId="5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82" fillId="0" borderId="3" xfId="0" applyFont="1" applyBorder="1" applyAlignment="1">
      <alignment horizontal="center"/>
    </xf>
    <xf numFmtId="3" fontId="9" fillId="0" borderId="16" xfId="0" applyNumberFormat="1" applyFont="1" applyBorder="1" applyAlignment="1">
      <alignment horizontal="center" vertical="center" wrapText="1"/>
    </xf>
    <xf numFmtId="4" fontId="83" fillId="32" borderId="0" xfId="0" applyNumberFormat="1" applyFont="1" applyFill="1" applyAlignment="1">
      <alignment vertical="center"/>
    </xf>
    <xf numFmtId="170" fontId="83" fillId="32" borderId="0" xfId="0" applyNumberFormat="1" applyFont="1" applyFill="1" applyAlignment="1">
      <alignment vertical="center"/>
    </xf>
    <xf numFmtId="170" fontId="4" fillId="0" borderId="3" xfId="247" applyNumberFormat="1" applyFont="1" applyBorder="1" applyAlignment="1">
      <alignment horizontal="center" wrapText="1"/>
    </xf>
    <xf numFmtId="0" fontId="5" fillId="0" borderId="25" xfId="0" applyFont="1" applyBorder="1"/>
    <xf numFmtId="49" fontId="80" fillId="31" borderId="3" xfId="0" applyNumberFormat="1" applyFont="1" applyFill="1" applyBorder="1" applyAlignment="1">
      <alignment horizontal="center" vertical="top" wrapText="1"/>
    </xf>
    <xf numFmtId="170" fontId="5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5" fillId="34" borderId="3" xfId="0" applyFont="1" applyFill="1" applyBorder="1" applyAlignment="1">
      <alignment horizontal="left" wrapText="1"/>
    </xf>
    <xf numFmtId="0" fontId="4" fillId="34" borderId="3" xfId="0" applyFont="1" applyFill="1" applyBorder="1" applyAlignment="1">
      <alignment horizontal="left" vertical="center" wrapText="1"/>
    </xf>
    <xf numFmtId="170" fontId="4" fillId="31" borderId="14" xfId="0" applyNumberFormat="1" applyFont="1" applyFill="1" applyBorder="1" applyAlignment="1">
      <alignment horizontal="center"/>
    </xf>
    <xf numFmtId="0" fontId="5" fillId="34" borderId="3" xfId="0" applyFont="1" applyFill="1" applyBorder="1" applyAlignment="1">
      <alignment horizontal="left" vertical="top" wrapText="1"/>
    </xf>
    <xf numFmtId="170" fontId="5" fillId="34" borderId="3" xfId="0" applyNumberFormat="1" applyFont="1" applyFill="1" applyBorder="1" applyAlignment="1">
      <alignment horizontal="center" vertical="center" wrapText="1"/>
    </xf>
    <xf numFmtId="170" fontId="5" fillId="34" borderId="13" xfId="0" applyNumberFormat="1" applyFont="1" applyFill="1" applyBorder="1" applyAlignment="1">
      <alignment horizontal="center" vertical="center" wrapText="1"/>
    </xf>
    <xf numFmtId="170" fontId="4" fillId="31" borderId="3" xfId="0" applyNumberFormat="1" applyFont="1" applyFill="1" applyBorder="1" applyAlignment="1">
      <alignment horizontal="center" vertical="center" wrapText="1"/>
    </xf>
    <xf numFmtId="170" fontId="4" fillId="31" borderId="3" xfId="0" applyNumberFormat="1" applyFont="1" applyFill="1" applyBorder="1" applyAlignment="1">
      <alignment horizontal="center"/>
    </xf>
    <xf numFmtId="0" fontId="4" fillId="31" borderId="18" xfId="0" applyFont="1" applyFill="1" applyBorder="1" applyAlignment="1">
      <alignment horizontal="center" vertical="center" wrapText="1"/>
    </xf>
    <xf numFmtId="0" fontId="4" fillId="31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 applyProtection="1">
      <alignment horizontal="center" vertical="center"/>
      <protection locked="0"/>
    </xf>
    <xf numFmtId="0" fontId="76" fillId="31" borderId="18" xfId="0" applyFont="1" applyFill="1" applyBorder="1" applyAlignment="1">
      <alignment horizontal="center" vertical="center" wrapText="1"/>
    </xf>
    <xf numFmtId="0" fontId="76" fillId="31" borderId="19" xfId="0" applyFont="1" applyFill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4" fillId="29" borderId="3" xfId="247" applyFont="1" applyFill="1" applyBorder="1" applyAlignment="1">
      <alignment horizontal="left" vertical="center" wrapText="1"/>
    </xf>
    <xf numFmtId="0" fontId="4" fillId="29" borderId="14" xfId="247" applyFont="1" applyFill="1" applyBorder="1" applyAlignment="1">
      <alignment horizontal="left" vertical="center" wrapText="1"/>
    </xf>
    <xf numFmtId="0" fontId="4" fillId="0" borderId="0" xfId="247" applyFont="1" applyAlignment="1">
      <alignment horizontal="center" vertical="center"/>
    </xf>
    <xf numFmtId="0" fontId="5" fillId="0" borderId="3" xfId="247" applyFont="1" applyBorder="1" applyAlignment="1">
      <alignment horizontal="center" vertical="center" wrapText="1"/>
    </xf>
    <xf numFmtId="0" fontId="4" fillId="33" borderId="21" xfId="0" applyFont="1" applyFill="1" applyBorder="1" applyAlignment="1">
      <alignment horizontal="left" vertical="center" wrapText="1"/>
    </xf>
    <xf numFmtId="0" fontId="5" fillId="29" borderId="0" xfId="0" applyFont="1" applyFill="1" applyAlignment="1">
      <alignment vertical="center" wrapText="1"/>
    </xf>
    <xf numFmtId="0" fontId="5" fillId="0" borderId="14" xfId="247" applyFont="1" applyBorder="1" applyAlignment="1">
      <alignment horizontal="center" vertical="center" wrapText="1"/>
    </xf>
    <xf numFmtId="0" fontId="5" fillId="0" borderId="15" xfId="247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0" xfId="0" applyFont="1" applyAlignment="1">
      <alignment vertical="center"/>
    </xf>
    <xf numFmtId="0" fontId="4" fillId="0" borderId="0" xfId="239" applyFont="1" applyAlignment="1">
      <alignment horizontal="center" vertical="center" wrapText="1"/>
    </xf>
    <xf numFmtId="0" fontId="5" fillId="0" borderId="14" xfId="239" applyFont="1" applyBorder="1" applyAlignment="1">
      <alignment horizontal="center" vertical="center" wrapText="1"/>
    </xf>
    <xf numFmtId="0" fontId="5" fillId="0" borderId="15" xfId="239" applyFont="1" applyBorder="1" applyAlignment="1">
      <alignment horizontal="center" vertical="center" wrapText="1"/>
    </xf>
    <xf numFmtId="0" fontId="8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77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76" fillId="31" borderId="0" xfId="0" applyFont="1" applyFill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73" fillId="0" borderId="16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1" fontId="5" fillId="0" borderId="18" xfId="0" applyNumberFormat="1" applyFont="1" applyBorder="1" applyAlignment="1">
      <alignment horizontal="center" vertical="center" wrapText="1"/>
    </xf>
    <xf numFmtId="171" fontId="5" fillId="0" borderId="22" xfId="0" applyNumberFormat="1" applyFont="1" applyBorder="1" applyAlignment="1">
      <alignment horizontal="center" vertical="center" wrapText="1"/>
    </xf>
    <xf numFmtId="171" fontId="5" fillId="0" borderId="23" xfId="0" applyNumberFormat="1" applyFont="1" applyBorder="1" applyAlignment="1">
      <alignment horizontal="center" vertical="center" wrapText="1"/>
    </xf>
    <xf numFmtId="171" fontId="5" fillId="0" borderId="24" xfId="0" applyNumberFormat="1" applyFont="1" applyBorder="1" applyAlignment="1">
      <alignment horizontal="center" vertical="center" wrapText="1"/>
    </xf>
    <xf numFmtId="171" fontId="5" fillId="0" borderId="16" xfId="0" applyNumberFormat="1" applyFont="1" applyBorder="1" applyAlignment="1">
      <alignment horizontal="center" vertical="center" wrapText="1"/>
    </xf>
    <xf numFmtId="171" fontId="5" fillId="0" borderId="13" xfId="0" applyNumberFormat="1" applyFont="1" applyBorder="1" applyAlignment="1">
      <alignment horizontal="center" vertical="center" wrapText="1"/>
    </xf>
    <xf numFmtId="0" fontId="73" fillId="0" borderId="16" xfId="0" applyFont="1" applyBorder="1" applyAlignment="1">
      <alignment horizontal="center" wrapText="1"/>
    </xf>
    <xf numFmtId="0" fontId="73" fillId="0" borderId="13" xfId="0" applyFont="1" applyBorder="1" applyAlignment="1">
      <alignment horizontal="center" wrapText="1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5" fillId="31" borderId="14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5" fillId="31" borderId="16" xfId="0" applyFont="1" applyFill="1" applyBorder="1" applyAlignment="1">
      <alignment horizontal="center" vertical="center" wrapText="1"/>
    </xf>
    <xf numFmtId="0" fontId="5" fillId="31" borderId="20" xfId="0" applyFont="1" applyFill="1" applyBorder="1" applyAlignment="1">
      <alignment horizontal="center" vertical="center" wrapText="1"/>
    </xf>
    <xf numFmtId="0" fontId="5" fillId="31" borderId="13" xfId="0" applyFont="1" applyFill="1" applyBorder="1" applyAlignment="1">
      <alignment horizontal="center" vertical="center" wrapText="1"/>
    </xf>
    <xf numFmtId="0" fontId="5" fillId="31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15" xfId="0" applyBorder="1" applyAlignment="1">
      <alignment vertical="top" wrapText="1"/>
    </xf>
    <xf numFmtId="0" fontId="76" fillId="0" borderId="0" xfId="0" applyFont="1" applyAlignment="1">
      <alignment horizontal="center" vertical="center" wrapText="1"/>
    </xf>
    <xf numFmtId="3" fontId="5" fillId="0" borderId="16" xfId="0" applyNumberFormat="1" applyFont="1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5" fillId="0" borderId="16" xfId="0" applyFont="1" applyBorder="1" applyAlignment="1">
      <alignment horizontal="left" vertical="center" wrapText="1"/>
    </xf>
    <xf numFmtId="0" fontId="4" fillId="31" borderId="3" xfId="0" applyFont="1" applyFill="1" applyBorder="1" applyAlignment="1">
      <alignment horizontal="left" vertical="center" wrapText="1"/>
    </xf>
  </cellXfs>
  <cellStyles count="356">
    <cellStyle name="_Fakt_2" xfId="1" xr:uid="{00000000-0005-0000-0000-000000000000}"/>
    <cellStyle name="_rozhufrovka 2009" xfId="2" xr:uid="{00000000-0005-0000-0000-000001000000}"/>
    <cellStyle name="_АТиСТ 5а МТР липень 2008" xfId="3" xr:uid="{00000000-0005-0000-0000-000002000000}"/>
    <cellStyle name="_ПРГК сводний_" xfId="4" xr:uid="{00000000-0005-0000-0000-000003000000}"/>
    <cellStyle name="_УТГ" xfId="5" xr:uid="{00000000-0005-0000-0000-000004000000}"/>
    <cellStyle name="_Феодосия 5а МТР липень 2008" xfId="6" xr:uid="{00000000-0005-0000-0000-000005000000}"/>
    <cellStyle name="_ХТГ довідка." xfId="7" xr:uid="{00000000-0005-0000-0000-000006000000}"/>
    <cellStyle name="_Шебелинка 5а МТР липень 2008" xfId="8" xr:uid="{00000000-0005-0000-0000-000007000000}"/>
    <cellStyle name="20% - Accent1" xfId="9" xr:uid="{00000000-0005-0000-0000-000008000000}"/>
    <cellStyle name="20% - Accent2" xfId="10" xr:uid="{00000000-0005-0000-0000-000009000000}"/>
    <cellStyle name="20% - Accent3" xfId="11" xr:uid="{00000000-0005-0000-0000-00000A000000}"/>
    <cellStyle name="20% - Accent4" xfId="12" xr:uid="{00000000-0005-0000-0000-00000B000000}"/>
    <cellStyle name="20% - Accent5" xfId="13" xr:uid="{00000000-0005-0000-0000-00000C000000}"/>
    <cellStyle name="20% - Accent6" xfId="14" xr:uid="{00000000-0005-0000-0000-00000D000000}"/>
    <cellStyle name="20% - Акцент1 2" xfId="15" xr:uid="{00000000-0005-0000-0000-00000E000000}"/>
    <cellStyle name="20% - Акцент1 3" xfId="16" xr:uid="{00000000-0005-0000-0000-00000F000000}"/>
    <cellStyle name="20% - Акцент2 2" xfId="17" xr:uid="{00000000-0005-0000-0000-000010000000}"/>
    <cellStyle name="20% - Акцент2 3" xfId="18" xr:uid="{00000000-0005-0000-0000-000011000000}"/>
    <cellStyle name="20% - Акцент3 2" xfId="19" xr:uid="{00000000-0005-0000-0000-000012000000}"/>
    <cellStyle name="20% - Акцент3 3" xfId="20" xr:uid="{00000000-0005-0000-0000-000013000000}"/>
    <cellStyle name="20% - Акцент4 2" xfId="21" xr:uid="{00000000-0005-0000-0000-000014000000}"/>
    <cellStyle name="20% - Акцент4 3" xfId="22" xr:uid="{00000000-0005-0000-0000-000015000000}"/>
    <cellStyle name="20% - Акцент5 2" xfId="23" xr:uid="{00000000-0005-0000-0000-000016000000}"/>
    <cellStyle name="20% - Акцент5 3" xfId="24" xr:uid="{00000000-0005-0000-0000-000017000000}"/>
    <cellStyle name="20% - Акцент6 2" xfId="25" xr:uid="{00000000-0005-0000-0000-000018000000}"/>
    <cellStyle name="20% - Акцент6 3" xfId="26" xr:uid="{00000000-0005-0000-0000-000019000000}"/>
    <cellStyle name="40% - Accent1" xfId="27" xr:uid="{00000000-0005-0000-0000-00001A000000}"/>
    <cellStyle name="40% - Accent2" xfId="28" xr:uid="{00000000-0005-0000-0000-00001B000000}"/>
    <cellStyle name="40% - Accent3" xfId="29" xr:uid="{00000000-0005-0000-0000-00001C000000}"/>
    <cellStyle name="40% - Accent4" xfId="30" xr:uid="{00000000-0005-0000-0000-00001D000000}"/>
    <cellStyle name="40% - Accent5" xfId="31" xr:uid="{00000000-0005-0000-0000-00001E000000}"/>
    <cellStyle name="40% - Accent6" xfId="32" xr:uid="{00000000-0005-0000-0000-00001F000000}"/>
    <cellStyle name="40% - Акцент1 2" xfId="33" xr:uid="{00000000-0005-0000-0000-000020000000}"/>
    <cellStyle name="40% - Акцент1 3" xfId="34" xr:uid="{00000000-0005-0000-0000-000021000000}"/>
    <cellStyle name="40% - Акцент2 2" xfId="35" xr:uid="{00000000-0005-0000-0000-000022000000}"/>
    <cellStyle name="40% - Акцент2 3" xfId="36" xr:uid="{00000000-0005-0000-0000-000023000000}"/>
    <cellStyle name="40% - Акцент3 2" xfId="37" xr:uid="{00000000-0005-0000-0000-000024000000}"/>
    <cellStyle name="40% - Акцент3 3" xfId="38" xr:uid="{00000000-0005-0000-0000-000025000000}"/>
    <cellStyle name="40% - Акцент4 2" xfId="39" xr:uid="{00000000-0005-0000-0000-000026000000}"/>
    <cellStyle name="40% - Акцент4 3" xfId="40" xr:uid="{00000000-0005-0000-0000-000027000000}"/>
    <cellStyle name="40% - Акцент5 2" xfId="41" xr:uid="{00000000-0005-0000-0000-000028000000}"/>
    <cellStyle name="40% - Акцент5 3" xfId="42" xr:uid="{00000000-0005-0000-0000-000029000000}"/>
    <cellStyle name="40% - Акцент6 2" xfId="43" xr:uid="{00000000-0005-0000-0000-00002A000000}"/>
    <cellStyle name="40% - Акцент6 3" xfId="44" xr:uid="{00000000-0005-0000-0000-00002B000000}"/>
    <cellStyle name="60% - Accent1" xfId="45" xr:uid="{00000000-0005-0000-0000-00002C000000}"/>
    <cellStyle name="60% - Accent2" xfId="46" xr:uid="{00000000-0005-0000-0000-00002D000000}"/>
    <cellStyle name="60% - Accent3" xfId="47" xr:uid="{00000000-0005-0000-0000-00002E000000}"/>
    <cellStyle name="60% - Accent4" xfId="48" xr:uid="{00000000-0005-0000-0000-00002F000000}"/>
    <cellStyle name="60% - Accent5" xfId="49" xr:uid="{00000000-0005-0000-0000-000030000000}"/>
    <cellStyle name="60% - Accent6" xfId="50" xr:uid="{00000000-0005-0000-0000-000031000000}"/>
    <cellStyle name="60% - Акцент1 2" xfId="51" xr:uid="{00000000-0005-0000-0000-000032000000}"/>
    <cellStyle name="60% - Акцент1 3" xfId="52" xr:uid="{00000000-0005-0000-0000-000033000000}"/>
    <cellStyle name="60% - Акцент2 2" xfId="53" xr:uid="{00000000-0005-0000-0000-000034000000}"/>
    <cellStyle name="60% - Акцент2 3" xfId="54" xr:uid="{00000000-0005-0000-0000-000035000000}"/>
    <cellStyle name="60% - Акцент3 2" xfId="55" xr:uid="{00000000-0005-0000-0000-000036000000}"/>
    <cellStyle name="60% - Акцент3 3" xfId="56" xr:uid="{00000000-0005-0000-0000-000037000000}"/>
    <cellStyle name="60% - Акцент4 2" xfId="57" xr:uid="{00000000-0005-0000-0000-000038000000}"/>
    <cellStyle name="60% - Акцент4 3" xfId="58" xr:uid="{00000000-0005-0000-0000-000039000000}"/>
    <cellStyle name="60% - Акцент5 2" xfId="59" xr:uid="{00000000-0005-0000-0000-00003A000000}"/>
    <cellStyle name="60% - Акцент5 3" xfId="60" xr:uid="{00000000-0005-0000-0000-00003B000000}"/>
    <cellStyle name="60% - Акцент6 2" xfId="61" xr:uid="{00000000-0005-0000-0000-00003C000000}"/>
    <cellStyle name="60% - Акцент6 3" xfId="62" xr:uid="{00000000-0005-0000-0000-00003D000000}"/>
    <cellStyle name="Accent1" xfId="63" xr:uid="{00000000-0005-0000-0000-00003E000000}"/>
    <cellStyle name="Accent2" xfId="64" xr:uid="{00000000-0005-0000-0000-00003F000000}"/>
    <cellStyle name="Accent3" xfId="65" xr:uid="{00000000-0005-0000-0000-000040000000}"/>
    <cellStyle name="Accent4" xfId="66" xr:uid="{00000000-0005-0000-0000-000041000000}"/>
    <cellStyle name="Accent5" xfId="67" xr:uid="{00000000-0005-0000-0000-000042000000}"/>
    <cellStyle name="Accent6" xfId="68" xr:uid="{00000000-0005-0000-0000-000043000000}"/>
    <cellStyle name="Bad" xfId="69" xr:uid="{00000000-0005-0000-0000-000044000000}"/>
    <cellStyle name="Calculation" xfId="70" xr:uid="{00000000-0005-0000-0000-000045000000}"/>
    <cellStyle name="Check Cell" xfId="71" xr:uid="{00000000-0005-0000-0000-000046000000}"/>
    <cellStyle name="Column-Header" xfId="72" xr:uid="{00000000-0005-0000-0000-000047000000}"/>
    <cellStyle name="Column-Header 2" xfId="73" xr:uid="{00000000-0005-0000-0000-000048000000}"/>
    <cellStyle name="Column-Header 3" xfId="74" xr:uid="{00000000-0005-0000-0000-000049000000}"/>
    <cellStyle name="Column-Header 4" xfId="75" xr:uid="{00000000-0005-0000-0000-00004A000000}"/>
    <cellStyle name="Column-Header 5" xfId="76" xr:uid="{00000000-0005-0000-0000-00004B000000}"/>
    <cellStyle name="Column-Header 6" xfId="77" xr:uid="{00000000-0005-0000-0000-00004C000000}"/>
    <cellStyle name="Column-Header 7" xfId="78" xr:uid="{00000000-0005-0000-0000-00004D000000}"/>
    <cellStyle name="Column-Header 7 2" xfId="79" xr:uid="{00000000-0005-0000-0000-00004E000000}"/>
    <cellStyle name="Column-Header 8" xfId="80" xr:uid="{00000000-0005-0000-0000-00004F000000}"/>
    <cellStyle name="Column-Header 8 2" xfId="81" xr:uid="{00000000-0005-0000-0000-000050000000}"/>
    <cellStyle name="Column-Header 9" xfId="82" xr:uid="{00000000-0005-0000-0000-000051000000}"/>
    <cellStyle name="Column-Header 9 2" xfId="83" xr:uid="{00000000-0005-0000-0000-000052000000}"/>
    <cellStyle name="Column-Header_Zvit rux-koshtiv 2010 Департамент " xfId="84" xr:uid="{00000000-0005-0000-0000-000053000000}"/>
    <cellStyle name="Comma_2005_03_15-Финансовый_БГ" xfId="85" xr:uid="{00000000-0005-0000-0000-000054000000}"/>
    <cellStyle name="Define-Column" xfId="86" xr:uid="{00000000-0005-0000-0000-000055000000}"/>
    <cellStyle name="Define-Column 10" xfId="87" xr:uid="{00000000-0005-0000-0000-000056000000}"/>
    <cellStyle name="Define-Column 2" xfId="88" xr:uid="{00000000-0005-0000-0000-000057000000}"/>
    <cellStyle name="Define-Column 3" xfId="89" xr:uid="{00000000-0005-0000-0000-000058000000}"/>
    <cellStyle name="Define-Column 4" xfId="90" xr:uid="{00000000-0005-0000-0000-000059000000}"/>
    <cellStyle name="Define-Column 5" xfId="91" xr:uid="{00000000-0005-0000-0000-00005A000000}"/>
    <cellStyle name="Define-Column 6" xfId="92" xr:uid="{00000000-0005-0000-0000-00005B000000}"/>
    <cellStyle name="Define-Column 7" xfId="93" xr:uid="{00000000-0005-0000-0000-00005C000000}"/>
    <cellStyle name="Define-Column 7 2" xfId="94" xr:uid="{00000000-0005-0000-0000-00005D000000}"/>
    <cellStyle name="Define-Column 7 3" xfId="95" xr:uid="{00000000-0005-0000-0000-00005E000000}"/>
    <cellStyle name="Define-Column 8" xfId="96" xr:uid="{00000000-0005-0000-0000-00005F000000}"/>
    <cellStyle name="Define-Column 8 2" xfId="97" xr:uid="{00000000-0005-0000-0000-000060000000}"/>
    <cellStyle name="Define-Column 8 3" xfId="98" xr:uid="{00000000-0005-0000-0000-000061000000}"/>
    <cellStyle name="Define-Column 9" xfId="99" xr:uid="{00000000-0005-0000-0000-000062000000}"/>
    <cellStyle name="Define-Column 9 2" xfId="100" xr:uid="{00000000-0005-0000-0000-000063000000}"/>
    <cellStyle name="Define-Column 9 3" xfId="101" xr:uid="{00000000-0005-0000-0000-000064000000}"/>
    <cellStyle name="Define-Column_Zvit rux-koshtiv 2010 Департамент " xfId="102" xr:uid="{00000000-0005-0000-0000-000065000000}"/>
    <cellStyle name="Explanatory Text" xfId="103" xr:uid="{00000000-0005-0000-0000-000066000000}"/>
    <cellStyle name="FS10" xfId="104" xr:uid="{00000000-0005-0000-0000-000067000000}"/>
    <cellStyle name="Good" xfId="105" xr:uid="{00000000-0005-0000-0000-000068000000}"/>
    <cellStyle name="Heading 1" xfId="106" xr:uid="{00000000-0005-0000-0000-000069000000}"/>
    <cellStyle name="Heading 2" xfId="107" xr:uid="{00000000-0005-0000-0000-00006A000000}"/>
    <cellStyle name="Heading 3" xfId="108" xr:uid="{00000000-0005-0000-0000-00006B000000}"/>
    <cellStyle name="Heading 4" xfId="109" xr:uid="{00000000-0005-0000-0000-00006C000000}"/>
    <cellStyle name="Hyperlink 2" xfId="110" xr:uid="{00000000-0005-0000-0000-00006D000000}"/>
    <cellStyle name="Input" xfId="111" xr:uid="{00000000-0005-0000-0000-00006E000000}"/>
    <cellStyle name="Level0" xfId="112" xr:uid="{00000000-0005-0000-0000-00006F000000}"/>
    <cellStyle name="Level0 10" xfId="113" xr:uid="{00000000-0005-0000-0000-000070000000}"/>
    <cellStyle name="Level0 2" xfId="114" xr:uid="{00000000-0005-0000-0000-000071000000}"/>
    <cellStyle name="Level0 2 2" xfId="115" xr:uid="{00000000-0005-0000-0000-000072000000}"/>
    <cellStyle name="Level0 3" xfId="116" xr:uid="{00000000-0005-0000-0000-000073000000}"/>
    <cellStyle name="Level0 3 2" xfId="117" xr:uid="{00000000-0005-0000-0000-000074000000}"/>
    <cellStyle name="Level0 4" xfId="118" xr:uid="{00000000-0005-0000-0000-000075000000}"/>
    <cellStyle name="Level0 4 2" xfId="119" xr:uid="{00000000-0005-0000-0000-000076000000}"/>
    <cellStyle name="Level0 5" xfId="120" xr:uid="{00000000-0005-0000-0000-000077000000}"/>
    <cellStyle name="Level0 6" xfId="121" xr:uid="{00000000-0005-0000-0000-000078000000}"/>
    <cellStyle name="Level0 7" xfId="122" xr:uid="{00000000-0005-0000-0000-000079000000}"/>
    <cellStyle name="Level0 7 2" xfId="123" xr:uid="{00000000-0005-0000-0000-00007A000000}"/>
    <cellStyle name="Level0 7 3" xfId="124" xr:uid="{00000000-0005-0000-0000-00007B000000}"/>
    <cellStyle name="Level0 8" xfId="125" xr:uid="{00000000-0005-0000-0000-00007C000000}"/>
    <cellStyle name="Level0 8 2" xfId="126" xr:uid="{00000000-0005-0000-0000-00007D000000}"/>
    <cellStyle name="Level0 8 3" xfId="127" xr:uid="{00000000-0005-0000-0000-00007E000000}"/>
    <cellStyle name="Level0 9" xfId="128" xr:uid="{00000000-0005-0000-0000-00007F000000}"/>
    <cellStyle name="Level0 9 2" xfId="129" xr:uid="{00000000-0005-0000-0000-000080000000}"/>
    <cellStyle name="Level0 9 3" xfId="130" xr:uid="{00000000-0005-0000-0000-000081000000}"/>
    <cellStyle name="Level0_Zvit rux-koshtiv 2010 Департамент " xfId="131" xr:uid="{00000000-0005-0000-0000-000082000000}"/>
    <cellStyle name="Level1" xfId="132" xr:uid="{00000000-0005-0000-0000-000083000000}"/>
    <cellStyle name="Level1 2" xfId="133" xr:uid="{00000000-0005-0000-0000-000084000000}"/>
    <cellStyle name="Level1-Numbers" xfId="134" xr:uid="{00000000-0005-0000-0000-000085000000}"/>
    <cellStyle name="Level1-Numbers 2" xfId="135" xr:uid="{00000000-0005-0000-0000-000086000000}"/>
    <cellStyle name="Level1-Numbers-Hide" xfId="136" xr:uid="{00000000-0005-0000-0000-000087000000}"/>
    <cellStyle name="Level2" xfId="137" xr:uid="{00000000-0005-0000-0000-000088000000}"/>
    <cellStyle name="Level2 2" xfId="138" xr:uid="{00000000-0005-0000-0000-000089000000}"/>
    <cellStyle name="Level2-Hide" xfId="139" xr:uid="{00000000-0005-0000-0000-00008A000000}"/>
    <cellStyle name="Level2-Hide 2" xfId="140" xr:uid="{00000000-0005-0000-0000-00008B000000}"/>
    <cellStyle name="Level2-Numbers" xfId="141" xr:uid="{00000000-0005-0000-0000-00008C000000}"/>
    <cellStyle name="Level2-Numbers 2" xfId="142" xr:uid="{00000000-0005-0000-0000-00008D000000}"/>
    <cellStyle name="Level2-Numbers-Hide" xfId="143" xr:uid="{00000000-0005-0000-0000-00008E000000}"/>
    <cellStyle name="Level3" xfId="144" xr:uid="{00000000-0005-0000-0000-00008F000000}"/>
    <cellStyle name="Level3 2" xfId="145" xr:uid="{00000000-0005-0000-0000-000090000000}"/>
    <cellStyle name="Level3 3" xfId="146" xr:uid="{00000000-0005-0000-0000-000091000000}"/>
    <cellStyle name="Level3_План департамент_2010_1207" xfId="147" xr:uid="{00000000-0005-0000-0000-000092000000}"/>
    <cellStyle name="Level3-Hide" xfId="148" xr:uid="{00000000-0005-0000-0000-000093000000}"/>
    <cellStyle name="Level3-Hide 2" xfId="149" xr:uid="{00000000-0005-0000-0000-000094000000}"/>
    <cellStyle name="Level3-Numbers" xfId="150" xr:uid="{00000000-0005-0000-0000-000095000000}"/>
    <cellStyle name="Level3-Numbers 2" xfId="151" xr:uid="{00000000-0005-0000-0000-000096000000}"/>
    <cellStyle name="Level3-Numbers 3" xfId="152" xr:uid="{00000000-0005-0000-0000-000097000000}"/>
    <cellStyle name="Level3-Numbers_План департамент_2010_1207" xfId="153" xr:uid="{00000000-0005-0000-0000-000098000000}"/>
    <cellStyle name="Level3-Numbers-Hide" xfId="154" xr:uid="{00000000-0005-0000-0000-000099000000}"/>
    <cellStyle name="Level4" xfId="155" xr:uid="{00000000-0005-0000-0000-00009A000000}"/>
    <cellStyle name="Level4 2" xfId="156" xr:uid="{00000000-0005-0000-0000-00009B000000}"/>
    <cellStyle name="Level4-Hide" xfId="157" xr:uid="{00000000-0005-0000-0000-00009C000000}"/>
    <cellStyle name="Level4-Hide 2" xfId="158" xr:uid="{00000000-0005-0000-0000-00009D000000}"/>
    <cellStyle name="Level4-Numbers" xfId="159" xr:uid="{00000000-0005-0000-0000-00009E000000}"/>
    <cellStyle name="Level4-Numbers 2" xfId="160" xr:uid="{00000000-0005-0000-0000-00009F000000}"/>
    <cellStyle name="Level4-Numbers-Hide" xfId="161" xr:uid="{00000000-0005-0000-0000-0000A0000000}"/>
    <cellStyle name="Level5" xfId="162" xr:uid="{00000000-0005-0000-0000-0000A1000000}"/>
    <cellStyle name="Level5 2" xfId="163" xr:uid="{00000000-0005-0000-0000-0000A2000000}"/>
    <cellStyle name="Level5-Hide" xfId="164" xr:uid="{00000000-0005-0000-0000-0000A3000000}"/>
    <cellStyle name="Level5-Hide 2" xfId="165" xr:uid="{00000000-0005-0000-0000-0000A4000000}"/>
    <cellStyle name="Level5-Numbers" xfId="166" xr:uid="{00000000-0005-0000-0000-0000A5000000}"/>
    <cellStyle name="Level5-Numbers 2" xfId="167" xr:uid="{00000000-0005-0000-0000-0000A6000000}"/>
    <cellStyle name="Level5-Numbers-Hide" xfId="168" xr:uid="{00000000-0005-0000-0000-0000A7000000}"/>
    <cellStyle name="Level6" xfId="169" xr:uid="{00000000-0005-0000-0000-0000A8000000}"/>
    <cellStyle name="Level6 2" xfId="170" xr:uid="{00000000-0005-0000-0000-0000A9000000}"/>
    <cellStyle name="Level6-Hide" xfId="171" xr:uid="{00000000-0005-0000-0000-0000AA000000}"/>
    <cellStyle name="Level6-Hide 2" xfId="172" xr:uid="{00000000-0005-0000-0000-0000AB000000}"/>
    <cellStyle name="Level6-Numbers" xfId="173" xr:uid="{00000000-0005-0000-0000-0000AC000000}"/>
    <cellStyle name="Level6-Numbers 2" xfId="174" xr:uid="{00000000-0005-0000-0000-0000AD000000}"/>
    <cellStyle name="Level7" xfId="175" xr:uid="{00000000-0005-0000-0000-0000AE000000}"/>
    <cellStyle name="Level7-Hide" xfId="176" xr:uid="{00000000-0005-0000-0000-0000AF000000}"/>
    <cellStyle name="Level7-Numbers" xfId="177" xr:uid="{00000000-0005-0000-0000-0000B0000000}"/>
    <cellStyle name="Linked Cell" xfId="178" xr:uid="{00000000-0005-0000-0000-0000B1000000}"/>
    <cellStyle name="Neutral" xfId="179" xr:uid="{00000000-0005-0000-0000-0000B2000000}"/>
    <cellStyle name="Normal 2" xfId="180" xr:uid="{00000000-0005-0000-0000-0000B3000000}"/>
    <cellStyle name="Normal_2005_03_15-Финансовый_БГ" xfId="181" xr:uid="{00000000-0005-0000-0000-0000B4000000}"/>
    <cellStyle name="Normal_GSE DCF_Model_31_07_09 final" xfId="182" xr:uid="{00000000-0005-0000-0000-0000B5000000}"/>
    <cellStyle name="Note" xfId="183" xr:uid="{00000000-0005-0000-0000-0000B6000000}"/>
    <cellStyle name="Number-Cells" xfId="184" xr:uid="{00000000-0005-0000-0000-0000B7000000}"/>
    <cellStyle name="Number-Cells-Column2" xfId="185" xr:uid="{00000000-0005-0000-0000-0000B8000000}"/>
    <cellStyle name="Number-Cells-Column5" xfId="186" xr:uid="{00000000-0005-0000-0000-0000B9000000}"/>
    <cellStyle name="Output" xfId="187" xr:uid="{00000000-0005-0000-0000-0000BA000000}"/>
    <cellStyle name="Row-Header" xfId="188" xr:uid="{00000000-0005-0000-0000-0000BB000000}"/>
    <cellStyle name="Row-Header 2" xfId="189" xr:uid="{00000000-0005-0000-0000-0000BC000000}"/>
    <cellStyle name="Title" xfId="190" xr:uid="{00000000-0005-0000-0000-0000BD000000}"/>
    <cellStyle name="Total" xfId="191" xr:uid="{00000000-0005-0000-0000-0000BE000000}"/>
    <cellStyle name="Warning Text" xfId="192" xr:uid="{00000000-0005-0000-0000-0000BF000000}"/>
    <cellStyle name="Акцент1 2" xfId="193" xr:uid="{00000000-0005-0000-0000-0000C0000000}"/>
    <cellStyle name="Акцент1 3" xfId="194" xr:uid="{00000000-0005-0000-0000-0000C1000000}"/>
    <cellStyle name="Акцент2 2" xfId="195" xr:uid="{00000000-0005-0000-0000-0000C2000000}"/>
    <cellStyle name="Акцент2 3" xfId="196" xr:uid="{00000000-0005-0000-0000-0000C3000000}"/>
    <cellStyle name="Акцент3 2" xfId="197" xr:uid="{00000000-0005-0000-0000-0000C4000000}"/>
    <cellStyle name="Акцент3 3" xfId="198" xr:uid="{00000000-0005-0000-0000-0000C5000000}"/>
    <cellStyle name="Акцент4 2" xfId="199" xr:uid="{00000000-0005-0000-0000-0000C6000000}"/>
    <cellStyle name="Акцент4 3" xfId="200" xr:uid="{00000000-0005-0000-0000-0000C7000000}"/>
    <cellStyle name="Акцент5 2" xfId="201" xr:uid="{00000000-0005-0000-0000-0000C8000000}"/>
    <cellStyle name="Акцент5 3" xfId="202" xr:uid="{00000000-0005-0000-0000-0000C9000000}"/>
    <cellStyle name="Акцент6 2" xfId="203" xr:uid="{00000000-0005-0000-0000-0000CA000000}"/>
    <cellStyle name="Акцент6 3" xfId="204" xr:uid="{00000000-0005-0000-0000-0000CB000000}"/>
    <cellStyle name="Ввод  2" xfId="205" xr:uid="{00000000-0005-0000-0000-0000CC000000}"/>
    <cellStyle name="Ввод  3" xfId="206" xr:uid="{00000000-0005-0000-0000-0000CD000000}"/>
    <cellStyle name="Вывод 2" xfId="207" xr:uid="{00000000-0005-0000-0000-0000CE000000}"/>
    <cellStyle name="Вывод 3" xfId="208" xr:uid="{00000000-0005-0000-0000-0000CF000000}"/>
    <cellStyle name="Вычисление 2" xfId="209" xr:uid="{00000000-0005-0000-0000-0000D0000000}"/>
    <cellStyle name="Вычисление 3" xfId="210" xr:uid="{00000000-0005-0000-0000-0000D1000000}"/>
    <cellStyle name="Денежный 2" xfId="211" xr:uid="{00000000-0005-0000-0000-0000D2000000}"/>
    <cellStyle name="Денежный 3" xfId="212" xr:uid="{00000000-0005-0000-0000-0000D3000000}"/>
    <cellStyle name="Заголовок 1 2" xfId="213" xr:uid="{00000000-0005-0000-0000-0000D4000000}"/>
    <cellStyle name="Заголовок 1 3" xfId="214" xr:uid="{00000000-0005-0000-0000-0000D5000000}"/>
    <cellStyle name="Заголовок 2 2" xfId="215" xr:uid="{00000000-0005-0000-0000-0000D6000000}"/>
    <cellStyle name="Заголовок 2 3" xfId="216" xr:uid="{00000000-0005-0000-0000-0000D7000000}"/>
    <cellStyle name="Заголовок 3 2" xfId="217" xr:uid="{00000000-0005-0000-0000-0000D8000000}"/>
    <cellStyle name="Заголовок 3 3" xfId="218" xr:uid="{00000000-0005-0000-0000-0000D9000000}"/>
    <cellStyle name="Заголовок 4 2" xfId="219" xr:uid="{00000000-0005-0000-0000-0000DA000000}"/>
    <cellStyle name="Заголовок 4 3" xfId="220" xr:uid="{00000000-0005-0000-0000-0000DB000000}"/>
    <cellStyle name="Итог 2" xfId="221" xr:uid="{00000000-0005-0000-0000-0000DC000000}"/>
    <cellStyle name="Итог 3" xfId="222" xr:uid="{00000000-0005-0000-0000-0000DD000000}"/>
    <cellStyle name="Контрольная ячейка 2" xfId="223" xr:uid="{00000000-0005-0000-0000-0000DE000000}"/>
    <cellStyle name="Контрольная ячейка 3" xfId="224" xr:uid="{00000000-0005-0000-0000-0000DF000000}"/>
    <cellStyle name="Название 2" xfId="225" xr:uid="{00000000-0005-0000-0000-0000E0000000}"/>
    <cellStyle name="Название 3" xfId="226" xr:uid="{00000000-0005-0000-0000-0000E1000000}"/>
    <cellStyle name="Нейтральный 2" xfId="227" xr:uid="{00000000-0005-0000-0000-0000E2000000}"/>
    <cellStyle name="Нейтральный 3" xfId="228" xr:uid="{00000000-0005-0000-0000-0000E3000000}"/>
    <cellStyle name="Обычный" xfId="0" builtinId="0"/>
    <cellStyle name="Обычный 10" xfId="229" xr:uid="{00000000-0005-0000-0000-0000E5000000}"/>
    <cellStyle name="Обычный 11" xfId="230" xr:uid="{00000000-0005-0000-0000-0000E6000000}"/>
    <cellStyle name="Обычный 12" xfId="231" xr:uid="{00000000-0005-0000-0000-0000E7000000}"/>
    <cellStyle name="Обычный 13" xfId="232" xr:uid="{00000000-0005-0000-0000-0000E8000000}"/>
    <cellStyle name="Обычный 14" xfId="233" xr:uid="{00000000-0005-0000-0000-0000E9000000}"/>
    <cellStyle name="Обычный 15" xfId="234" xr:uid="{00000000-0005-0000-0000-0000EA000000}"/>
    <cellStyle name="Обычный 16" xfId="235" xr:uid="{00000000-0005-0000-0000-0000EB000000}"/>
    <cellStyle name="Обычный 17" xfId="236" xr:uid="{00000000-0005-0000-0000-0000EC000000}"/>
    <cellStyle name="Обычный 18" xfId="237" xr:uid="{00000000-0005-0000-0000-0000ED000000}"/>
    <cellStyle name="Обычный 19" xfId="238" xr:uid="{00000000-0005-0000-0000-0000EE000000}"/>
    <cellStyle name="Обычный 2" xfId="239" xr:uid="{00000000-0005-0000-0000-0000EF000000}"/>
    <cellStyle name="Обычный 2 10" xfId="240" xr:uid="{00000000-0005-0000-0000-0000F0000000}"/>
    <cellStyle name="Обычный 2 11" xfId="241" xr:uid="{00000000-0005-0000-0000-0000F1000000}"/>
    <cellStyle name="Обычный 2 12" xfId="242" xr:uid="{00000000-0005-0000-0000-0000F2000000}"/>
    <cellStyle name="Обычный 2 13" xfId="243" xr:uid="{00000000-0005-0000-0000-0000F3000000}"/>
    <cellStyle name="Обычный 2 14" xfId="244" xr:uid="{00000000-0005-0000-0000-0000F4000000}"/>
    <cellStyle name="Обычный 2 15" xfId="245" xr:uid="{00000000-0005-0000-0000-0000F5000000}"/>
    <cellStyle name="Обычный 2 16" xfId="246" xr:uid="{00000000-0005-0000-0000-0000F6000000}"/>
    <cellStyle name="Обычный 2 2" xfId="247" xr:uid="{00000000-0005-0000-0000-0000F7000000}"/>
    <cellStyle name="Обычный 2 2 2" xfId="248" xr:uid="{00000000-0005-0000-0000-0000F8000000}"/>
    <cellStyle name="Обычный 2 2 3" xfId="249" xr:uid="{00000000-0005-0000-0000-0000F9000000}"/>
    <cellStyle name="Обычный 2 2_Расшифровка прочих" xfId="250" xr:uid="{00000000-0005-0000-0000-0000FA000000}"/>
    <cellStyle name="Обычный 2 3" xfId="251" xr:uid="{00000000-0005-0000-0000-0000FB000000}"/>
    <cellStyle name="Обычный 2 4" xfId="252" xr:uid="{00000000-0005-0000-0000-0000FC000000}"/>
    <cellStyle name="Обычный 2 5" xfId="253" xr:uid="{00000000-0005-0000-0000-0000FD000000}"/>
    <cellStyle name="Обычный 2 6" xfId="254" xr:uid="{00000000-0005-0000-0000-0000FE000000}"/>
    <cellStyle name="Обычный 2 7" xfId="255" xr:uid="{00000000-0005-0000-0000-0000FF000000}"/>
    <cellStyle name="Обычный 2 8" xfId="256" xr:uid="{00000000-0005-0000-0000-000000010000}"/>
    <cellStyle name="Обычный 2 9" xfId="257" xr:uid="{00000000-0005-0000-0000-000001010000}"/>
    <cellStyle name="Обычный 2_2604-2010" xfId="258" xr:uid="{00000000-0005-0000-0000-000002010000}"/>
    <cellStyle name="Обычный 3" xfId="259" xr:uid="{00000000-0005-0000-0000-000003010000}"/>
    <cellStyle name="Обычный 3 10" xfId="260" xr:uid="{00000000-0005-0000-0000-000004010000}"/>
    <cellStyle name="Обычный 3 11" xfId="261" xr:uid="{00000000-0005-0000-0000-000005010000}"/>
    <cellStyle name="Обычный 3 12" xfId="262" xr:uid="{00000000-0005-0000-0000-000006010000}"/>
    <cellStyle name="Обычный 3 13" xfId="263" xr:uid="{00000000-0005-0000-0000-000007010000}"/>
    <cellStyle name="Обычный 3 14" xfId="264" xr:uid="{00000000-0005-0000-0000-000008010000}"/>
    <cellStyle name="Обычный 3 2" xfId="265" xr:uid="{00000000-0005-0000-0000-000009010000}"/>
    <cellStyle name="Обычный 3 3" xfId="266" xr:uid="{00000000-0005-0000-0000-00000A010000}"/>
    <cellStyle name="Обычный 3 4" xfId="267" xr:uid="{00000000-0005-0000-0000-00000B010000}"/>
    <cellStyle name="Обычный 3 5" xfId="268" xr:uid="{00000000-0005-0000-0000-00000C010000}"/>
    <cellStyle name="Обычный 3 6" xfId="269" xr:uid="{00000000-0005-0000-0000-00000D010000}"/>
    <cellStyle name="Обычный 3 7" xfId="270" xr:uid="{00000000-0005-0000-0000-00000E010000}"/>
    <cellStyle name="Обычный 3 8" xfId="271" xr:uid="{00000000-0005-0000-0000-00000F010000}"/>
    <cellStyle name="Обычный 3 9" xfId="272" xr:uid="{00000000-0005-0000-0000-000010010000}"/>
    <cellStyle name="Обычный 3_Дефицит_7 млрд_0608_бс" xfId="273" xr:uid="{00000000-0005-0000-0000-000011010000}"/>
    <cellStyle name="Обычный 4" xfId="274" xr:uid="{00000000-0005-0000-0000-000012010000}"/>
    <cellStyle name="Обычный 5" xfId="275" xr:uid="{00000000-0005-0000-0000-000013010000}"/>
    <cellStyle name="Обычный 5 2" xfId="276" xr:uid="{00000000-0005-0000-0000-000014010000}"/>
    <cellStyle name="Обычный 6" xfId="277" xr:uid="{00000000-0005-0000-0000-000015010000}"/>
    <cellStyle name="Обычный 6 2" xfId="278" xr:uid="{00000000-0005-0000-0000-000016010000}"/>
    <cellStyle name="Обычный 6 3" xfId="279" xr:uid="{00000000-0005-0000-0000-000017010000}"/>
    <cellStyle name="Обычный 6 4" xfId="280" xr:uid="{00000000-0005-0000-0000-000018010000}"/>
    <cellStyle name="Обычный 6_Дефицит_7 млрд_0608_бс" xfId="281" xr:uid="{00000000-0005-0000-0000-000019010000}"/>
    <cellStyle name="Обычный 7" xfId="282" xr:uid="{00000000-0005-0000-0000-00001A010000}"/>
    <cellStyle name="Обычный 7 2" xfId="283" xr:uid="{00000000-0005-0000-0000-00001B010000}"/>
    <cellStyle name="Обычный 8" xfId="284" xr:uid="{00000000-0005-0000-0000-00001C010000}"/>
    <cellStyle name="Обычный 9" xfId="285" xr:uid="{00000000-0005-0000-0000-00001D010000}"/>
    <cellStyle name="Обычный 9 2" xfId="286" xr:uid="{00000000-0005-0000-0000-00001E010000}"/>
    <cellStyle name="Плохой 2" xfId="287" xr:uid="{00000000-0005-0000-0000-00001F010000}"/>
    <cellStyle name="Плохой 3" xfId="288" xr:uid="{00000000-0005-0000-0000-000020010000}"/>
    <cellStyle name="Пояснение 2" xfId="289" xr:uid="{00000000-0005-0000-0000-000021010000}"/>
    <cellStyle name="Пояснение 3" xfId="290" xr:uid="{00000000-0005-0000-0000-000022010000}"/>
    <cellStyle name="Примечание 2" xfId="291" xr:uid="{00000000-0005-0000-0000-000023010000}"/>
    <cellStyle name="Примечание 3" xfId="292" xr:uid="{00000000-0005-0000-0000-000024010000}"/>
    <cellStyle name="Процентный 2" xfId="293" xr:uid="{00000000-0005-0000-0000-000025010000}"/>
    <cellStyle name="Процентный 2 10" xfId="294" xr:uid="{00000000-0005-0000-0000-000026010000}"/>
    <cellStyle name="Процентный 2 11" xfId="295" xr:uid="{00000000-0005-0000-0000-000027010000}"/>
    <cellStyle name="Процентный 2 12" xfId="296" xr:uid="{00000000-0005-0000-0000-000028010000}"/>
    <cellStyle name="Процентный 2 13" xfId="297" xr:uid="{00000000-0005-0000-0000-000029010000}"/>
    <cellStyle name="Процентный 2 14" xfId="298" xr:uid="{00000000-0005-0000-0000-00002A010000}"/>
    <cellStyle name="Процентный 2 15" xfId="299" xr:uid="{00000000-0005-0000-0000-00002B010000}"/>
    <cellStyle name="Процентный 2 16" xfId="300" xr:uid="{00000000-0005-0000-0000-00002C010000}"/>
    <cellStyle name="Процентный 2 2" xfId="301" xr:uid="{00000000-0005-0000-0000-00002D010000}"/>
    <cellStyle name="Процентный 2 3" xfId="302" xr:uid="{00000000-0005-0000-0000-00002E010000}"/>
    <cellStyle name="Процентный 2 4" xfId="303" xr:uid="{00000000-0005-0000-0000-00002F010000}"/>
    <cellStyle name="Процентный 2 5" xfId="304" xr:uid="{00000000-0005-0000-0000-000030010000}"/>
    <cellStyle name="Процентный 2 6" xfId="305" xr:uid="{00000000-0005-0000-0000-000031010000}"/>
    <cellStyle name="Процентный 2 7" xfId="306" xr:uid="{00000000-0005-0000-0000-000032010000}"/>
    <cellStyle name="Процентный 2 8" xfId="307" xr:uid="{00000000-0005-0000-0000-000033010000}"/>
    <cellStyle name="Процентный 2 9" xfId="308" xr:uid="{00000000-0005-0000-0000-000034010000}"/>
    <cellStyle name="Процентный 3" xfId="309" xr:uid="{00000000-0005-0000-0000-000035010000}"/>
    <cellStyle name="Процентный 4" xfId="310" xr:uid="{00000000-0005-0000-0000-000036010000}"/>
    <cellStyle name="Процентный 4 2" xfId="311" xr:uid="{00000000-0005-0000-0000-000037010000}"/>
    <cellStyle name="Связанная ячейка 2" xfId="312" xr:uid="{00000000-0005-0000-0000-000038010000}"/>
    <cellStyle name="Связанная ячейка 3" xfId="313" xr:uid="{00000000-0005-0000-0000-000039010000}"/>
    <cellStyle name="Стиль 1" xfId="314" xr:uid="{00000000-0005-0000-0000-00003A010000}"/>
    <cellStyle name="Стиль 1 2" xfId="315" xr:uid="{00000000-0005-0000-0000-00003B010000}"/>
    <cellStyle name="Стиль 1 3" xfId="316" xr:uid="{00000000-0005-0000-0000-00003C010000}"/>
    <cellStyle name="Стиль 1 4" xfId="317" xr:uid="{00000000-0005-0000-0000-00003D010000}"/>
    <cellStyle name="Стиль 1 5" xfId="318" xr:uid="{00000000-0005-0000-0000-00003E010000}"/>
    <cellStyle name="Стиль 1 6" xfId="319" xr:uid="{00000000-0005-0000-0000-00003F010000}"/>
    <cellStyle name="Стиль 1 7" xfId="320" xr:uid="{00000000-0005-0000-0000-000040010000}"/>
    <cellStyle name="Текст предупреждения 2" xfId="321" xr:uid="{00000000-0005-0000-0000-000041010000}"/>
    <cellStyle name="Текст предупреждения 3" xfId="322" xr:uid="{00000000-0005-0000-0000-000042010000}"/>
    <cellStyle name="Тысячи [0]_1.62" xfId="323" xr:uid="{00000000-0005-0000-0000-000043010000}"/>
    <cellStyle name="Тысячи_1.62" xfId="324" xr:uid="{00000000-0005-0000-0000-000044010000}"/>
    <cellStyle name="Финансовый" xfId="325" builtinId="3"/>
    <cellStyle name="Финансовый 2" xfId="326" xr:uid="{00000000-0005-0000-0000-000046010000}"/>
    <cellStyle name="Финансовый 2 10" xfId="327" xr:uid="{00000000-0005-0000-0000-000047010000}"/>
    <cellStyle name="Финансовый 2 11" xfId="328" xr:uid="{00000000-0005-0000-0000-000048010000}"/>
    <cellStyle name="Финансовый 2 12" xfId="329" xr:uid="{00000000-0005-0000-0000-000049010000}"/>
    <cellStyle name="Финансовый 2 13" xfId="330" xr:uid="{00000000-0005-0000-0000-00004A010000}"/>
    <cellStyle name="Финансовый 2 14" xfId="331" xr:uid="{00000000-0005-0000-0000-00004B010000}"/>
    <cellStyle name="Финансовый 2 15" xfId="332" xr:uid="{00000000-0005-0000-0000-00004C010000}"/>
    <cellStyle name="Финансовый 2 16" xfId="333" xr:uid="{00000000-0005-0000-0000-00004D010000}"/>
    <cellStyle name="Финансовый 2 17" xfId="334" xr:uid="{00000000-0005-0000-0000-00004E010000}"/>
    <cellStyle name="Финансовый 2 2" xfId="335" xr:uid="{00000000-0005-0000-0000-00004F010000}"/>
    <cellStyle name="Финансовый 2 3" xfId="336" xr:uid="{00000000-0005-0000-0000-000050010000}"/>
    <cellStyle name="Финансовый 2 4" xfId="337" xr:uid="{00000000-0005-0000-0000-000051010000}"/>
    <cellStyle name="Финансовый 2 5" xfId="338" xr:uid="{00000000-0005-0000-0000-000052010000}"/>
    <cellStyle name="Финансовый 2 6" xfId="339" xr:uid="{00000000-0005-0000-0000-000053010000}"/>
    <cellStyle name="Финансовый 2 7" xfId="340" xr:uid="{00000000-0005-0000-0000-000054010000}"/>
    <cellStyle name="Финансовый 2 8" xfId="341" xr:uid="{00000000-0005-0000-0000-000055010000}"/>
    <cellStyle name="Финансовый 2 9" xfId="342" xr:uid="{00000000-0005-0000-0000-000056010000}"/>
    <cellStyle name="Финансовый 3" xfId="343" xr:uid="{00000000-0005-0000-0000-000057010000}"/>
    <cellStyle name="Финансовый 3 2" xfId="344" xr:uid="{00000000-0005-0000-0000-000058010000}"/>
    <cellStyle name="Финансовый 4" xfId="345" xr:uid="{00000000-0005-0000-0000-000059010000}"/>
    <cellStyle name="Финансовый 4 2" xfId="346" xr:uid="{00000000-0005-0000-0000-00005A010000}"/>
    <cellStyle name="Финансовый 4 3" xfId="347" xr:uid="{00000000-0005-0000-0000-00005B010000}"/>
    <cellStyle name="Финансовый 5" xfId="348" xr:uid="{00000000-0005-0000-0000-00005C010000}"/>
    <cellStyle name="Финансовый 6" xfId="349" xr:uid="{00000000-0005-0000-0000-00005D010000}"/>
    <cellStyle name="Финансовый 7" xfId="350" xr:uid="{00000000-0005-0000-0000-00005E010000}"/>
    <cellStyle name="Хороший 2" xfId="351" xr:uid="{00000000-0005-0000-0000-00005F010000}"/>
    <cellStyle name="Хороший 3" xfId="352" xr:uid="{00000000-0005-0000-0000-000060010000}"/>
    <cellStyle name="числовой" xfId="353" xr:uid="{00000000-0005-0000-0000-000061010000}"/>
    <cellStyle name="Ю" xfId="354" xr:uid="{00000000-0005-0000-0000-000062010000}"/>
    <cellStyle name="Ю-FreeSet_10" xfId="355" xr:uid="{00000000-0005-0000-0000-00006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FinPlan-Economy/Planning%20System%20Project/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  <sheetName val="ПЛАН ЗАКУПІВЕЛЬ 2018"/>
      <sheetName val="Аркуш2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зведена_таб"/>
      <sheetName val="попер_роз_(4)"/>
      <sheetName val="звед_оптим_(2)"/>
      <sheetName val="2002"/>
      <sheetName val="2001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Inform"/>
      <sheetName val="база  "/>
      <sheetName val="7  Інші витрат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база  "/>
      <sheetName val="Лист1"/>
      <sheetName val="МТР все -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Inform"/>
      <sheetName val="МТР Газ Україн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</sheetNames>
    <sheetDataSet>
      <sheetData sheetId="0"/>
      <sheetData sheetId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  <sheetName val="7  Інші витрати"/>
      <sheetName val="Inform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  <sheetName val="Technical"/>
      <sheetName val="БАЗА  "/>
      <sheetName val="МТР Газ України"/>
      <sheetName val="Daten"/>
      <sheetName val="BGVN1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1993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gdp"/>
      <sheetName val="7  інші витрат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7  Інші витрати"/>
      <sheetName val="база  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МТР Газ України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МТР все 2"/>
      <sheetName val="МТР_Газ_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ТРП"/>
      <sheetName val="Inform"/>
      <sheetName val="7  Інші витрати"/>
      <sheetName val="gdp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Припущення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  <sheetName val="МТР Газ України"/>
      <sheetName val="BGVN1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  <sheetName val="7  інші витрати"/>
      <sheetName val="1993"/>
      <sheetName val="п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Setup"/>
      <sheetName val="200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f-20"/>
      <sheetName val="МТР Газ України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7  Інші витрати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до викупа"/>
      <sheetName val="gdp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МТР Газ України"/>
      <sheetName val="7  Інші витрати"/>
      <sheetName val="1993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  <sheetName val="параметр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1993"/>
      <sheetName val="БАЗА  "/>
      <sheetName val="до викупа"/>
      <sheetName val="Note2 to do "/>
      <sheetName val="4сд"/>
      <sheetName val="2сд"/>
      <sheetName val="7сд"/>
      <sheetName val="Лист2"/>
      <sheetName val="припущення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7  інші витрати"/>
      <sheetName val="Ener 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7  інші витрати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gdp"/>
      <sheetName val="7  інші витрати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  <sheetName val="Current"/>
      <sheetName val="Лист1"/>
      <sheetName val="МТР все 2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Ener "/>
      <sheetName val="МТР_Газ_України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99"/>
  </sheetPr>
  <dimension ref="A1:F239"/>
  <sheetViews>
    <sheetView view="pageBreakPreview" zoomScale="60" zoomScaleNormal="60" workbookViewId="0">
      <selection activeCell="F79" sqref="F79"/>
    </sheetView>
  </sheetViews>
  <sheetFormatPr defaultRowHeight="18.75"/>
  <cols>
    <col min="1" max="1" width="69.28515625" style="1" customWidth="1"/>
    <col min="2" max="2" width="9.7109375" style="2" customWidth="1"/>
    <col min="3" max="5" width="18" style="2" customWidth="1"/>
    <col min="6" max="6" width="23.140625" style="1" customWidth="1"/>
    <col min="7" max="7" width="10" style="1" customWidth="1"/>
    <col min="8" max="8" width="9.5703125" style="1" customWidth="1"/>
    <col min="9" max="10" width="9.140625" style="1"/>
    <col min="11" max="11" width="10.5703125" style="1" customWidth="1"/>
    <col min="12" max="16384" width="9.140625" style="1"/>
  </cols>
  <sheetData>
    <row r="1" spans="1:6" ht="20.100000000000001" customHeight="1">
      <c r="B1" s="1"/>
      <c r="C1" s="1"/>
      <c r="D1" s="1"/>
      <c r="E1" s="1"/>
    </row>
    <row r="2" spans="1:6" ht="20.100000000000001" customHeight="1">
      <c r="B2" s="1"/>
      <c r="C2" s="1"/>
      <c r="D2" s="1"/>
      <c r="E2" s="1"/>
    </row>
    <row r="3" spans="1:6" ht="19.5" customHeight="1">
      <c r="A3" s="14"/>
      <c r="B3" s="1"/>
    </row>
    <row r="4" spans="1:6">
      <c r="A4" s="277" t="s">
        <v>290</v>
      </c>
      <c r="B4" s="277"/>
      <c r="C4" s="277"/>
      <c r="D4" s="277"/>
      <c r="E4" s="277"/>
      <c r="F4" s="277"/>
    </row>
    <row r="5" spans="1:6">
      <c r="A5" s="277" t="s">
        <v>291</v>
      </c>
      <c r="B5" s="277"/>
      <c r="C5" s="277"/>
      <c r="D5" s="277"/>
      <c r="E5" s="277"/>
      <c r="F5" s="277"/>
    </row>
    <row r="6" spans="1:6">
      <c r="A6" s="277" t="s">
        <v>289</v>
      </c>
      <c r="B6" s="277"/>
      <c r="C6" s="277"/>
      <c r="D6" s="277"/>
      <c r="E6" s="277"/>
      <c r="F6" s="277"/>
    </row>
    <row r="7" spans="1:6">
      <c r="A7" s="277" t="s">
        <v>398</v>
      </c>
      <c r="B7" s="277"/>
      <c r="C7" s="277"/>
      <c r="D7" s="277"/>
      <c r="E7" s="277"/>
      <c r="F7" s="277"/>
    </row>
    <row r="8" spans="1:6">
      <c r="A8" s="277" t="s">
        <v>468</v>
      </c>
      <c r="B8" s="277"/>
      <c r="C8" s="277"/>
      <c r="D8" s="277"/>
      <c r="E8" s="277"/>
      <c r="F8" s="277"/>
    </row>
    <row r="9" spans="1:6" ht="14.25" customHeight="1">
      <c r="A9" s="8"/>
      <c r="B9" s="8"/>
      <c r="C9" s="8"/>
      <c r="D9" s="8"/>
      <c r="E9" s="8"/>
      <c r="F9" s="8"/>
    </row>
    <row r="10" spans="1:6" ht="21.75" customHeight="1">
      <c r="A10" s="277" t="s">
        <v>72</v>
      </c>
      <c r="B10" s="277"/>
      <c r="C10" s="277"/>
      <c r="D10" s="277"/>
      <c r="E10" s="277"/>
      <c r="F10" s="277"/>
    </row>
    <row r="11" spans="1:6" ht="12" customHeight="1">
      <c r="B11" s="14"/>
      <c r="F11" s="14"/>
    </row>
    <row r="12" spans="1:6" ht="31.5" customHeight="1">
      <c r="A12" s="285" t="s">
        <v>88</v>
      </c>
      <c r="B12" s="286" t="s">
        <v>7</v>
      </c>
      <c r="C12" s="287" t="s">
        <v>296</v>
      </c>
      <c r="D12" s="288"/>
      <c r="E12" s="288"/>
      <c r="F12" s="289"/>
    </row>
    <row r="13" spans="1:6" ht="54.75" customHeight="1">
      <c r="A13" s="285"/>
      <c r="B13" s="286"/>
      <c r="C13" s="139" t="s">
        <v>292</v>
      </c>
      <c r="D13" s="139" t="s">
        <v>293</v>
      </c>
      <c r="E13" s="139" t="s">
        <v>294</v>
      </c>
      <c r="F13" s="139" t="s">
        <v>295</v>
      </c>
    </row>
    <row r="14" spans="1:6" ht="20.100000000000001" customHeight="1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</row>
    <row r="15" spans="1:6" ht="24.95" customHeight="1">
      <c r="A15" s="283" t="s">
        <v>48</v>
      </c>
      <c r="B15" s="283"/>
      <c r="C15" s="283"/>
      <c r="D15" s="283"/>
      <c r="E15" s="283"/>
      <c r="F15" s="283"/>
    </row>
    <row r="16" spans="1:6" s="3" customFormat="1" ht="38.25" customHeight="1">
      <c r="A16" s="40" t="s">
        <v>73</v>
      </c>
      <c r="B16" s="48">
        <v>1000</v>
      </c>
      <c r="C16" s="57">
        <f>'I.Розшифрування до запланованог'!C10</f>
        <v>372764.2</v>
      </c>
      <c r="D16" s="57">
        <f>'I.Розшифрування до запланованог'!D10</f>
        <v>380525.2</v>
      </c>
      <c r="E16" s="57">
        <f>'I.Розшифрування до запланованог'!E10</f>
        <v>7761</v>
      </c>
      <c r="F16" s="57">
        <f>'I.Розшифрування до запланованог'!F10</f>
        <v>102.08201324054187</v>
      </c>
    </row>
    <row r="17" spans="1:6" ht="35.25" customHeight="1">
      <c r="A17" s="39" t="s">
        <v>68</v>
      </c>
      <c r="B17" s="4">
        <v>1010</v>
      </c>
      <c r="C17" s="7">
        <f>'I.Розшифрування до запланованог'!C11</f>
        <v>343928.30000000005</v>
      </c>
      <c r="D17" s="7">
        <f>'I.Розшифрування до запланованог'!D11</f>
        <v>327129.2</v>
      </c>
      <c r="E17" s="7">
        <f>'I.Розшифрування до запланованог'!E11</f>
        <v>-16799.100000000035</v>
      </c>
      <c r="F17" s="7">
        <f>'I.Розшифрування до запланованог'!F11</f>
        <v>95.115522624919194</v>
      </c>
    </row>
    <row r="18" spans="1:6" ht="24" customHeight="1">
      <c r="A18" s="40" t="s">
        <v>91</v>
      </c>
      <c r="B18" s="48">
        <v>1020</v>
      </c>
      <c r="C18" s="57">
        <f>'I.Розшифрування до запланованог'!C39</f>
        <v>28835.899999999965</v>
      </c>
      <c r="D18" s="57">
        <f>'I.Розшифрування до запланованог'!D39</f>
        <v>53396</v>
      </c>
      <c r="E18" s="57">
        <f>'I.Розшифрування до запланованог'!E39</f>
        <v>24560.100000000035</v>
      </c>
      <c r="F18" s="57">
        <f>'I.Розшифрування до запланованог'!F39</f>
        <v>185.17195579121881</v>
      </c>
    </row>
    <row r="19" spans="1:6" ht="37.5" customHeight="1">
      <c r="A19" s="51" t="s">
        <v>111</v>
      </c>
      <c r="B19" s="52">
        <v>1170</v>
      </c>
      <c r="C19" s="58">
        <f>'I.Розшифрування до запланованог'!C126</f>
        <v>-2.319211489520967E-11</v>
      </c>
      <c r="D19" s="58">
        <f>'I.Розшифрування до запланованог'!D126</f>
        <v>28215.300000000025</v>
      </c>
      <c r="E19" s="58">
        <f>'I.Розшифрування до запланованог'!E126</f>
        <v>28215.300000000047</v>
      </c>
      <c r="F19" s="58">
        <f>'I.Розшифрування до запланованог'!F126</f>
        <v>0</v>
      </c>
    </row>
    <row r="20" spans="1:6" ht="25.5" customHeight="1">
      <c r="A20" s="51" t="s">
        <v>99</v>
      </c>
      <c r="B20" s="52">
        <v>1200</v>
      </c>
      <c r="C20" s="58">
        <f>'I.Розшифрування до запланованог'!C129</f>
        <v>-2.319211489520967E-11</v>
      </c>
      <c r="D20" s="58">
        <f>'I.Розшифрування до запланованог'!D129</f>
        <v>28215.300000000025</v>
      </c>
      <c r="E20" s="58">
        <f>'I.Розшифрування до запланованог'!E129</f>
        <v>28215.300000000047</v>
      </c>
      <c r="F20" s="58">
        <f>'I.Розшифрування до запланованог'!F129</f>
        <v>0</v>
      </c>
    </row>
    <row r="21" spans="1:6" ht="34.5" customHeight="1">
      <c r="A21" s="284" t="s">
        <v>101</v>
      </c>
      <c r="B21" s="284"/>
      <c r="C21" s="284"/>
      <c r="D21" s="284"/>
      <c r="E21" s="284"/>
      <c r="F21" s="284"/>
    </row>
    <row r="22" spans="1:6" ht="25.5" customHeight="1">
      <c r="A22" s="22" t="s">
        <v>64</v>
      </c>
      <c r="B22" s="4">
        <v>2111</v>
      </c>
      <c r="C22" s="7">
        <f>'II. Розрахунки з бюджетом'!C22</f>
        <v>0</v>
      </c>
      <c r="D22" s="7">
        <f>'II. Розрахунки з бюджетом'!D22</f>
        <v>0</v>
      </c>
      <c r="E22" s="7">
        <f>'II. Розрахунки з бюджетом'!E22</f>
        <v>0</v>
      </c>
      <c r="F22" s="7" t="e">
        <f>'II. Розрахунки з бюджетом'!F22</f>
        <v>#DIV/0!</v>
      </c>
    </row>
    <row r="23" spans="1:6" ht="40.5" customHeight="1">
      <c r="A23" s="22" t="s">
        <v>102</v>
      </c>
      <c r="B23" s="4">
        <v>2112</v>
      </c>
      <c r="C23" s="72">
        <f>'II. Розрахунки з бюджетом'!C23</f>
        <v>182.3</v>
      </c>
      <c r="D23" s="72">
        <f>'II. Розрахунки з бюджетом'!D23</f>
        <v>211.4</v>
      </c>
      <c r="E23" s="72">
        <f>'II. Розрахунки з бюджетом'!E23</f>
        <v>29.099999999999994</v>
      </c>
      <c r="F23" s="7">
        <f>'II. Розрахунки з бюджетом'!F23</f>
        <v>115.96269884805265</v>
      </c>
    </row>
    <row r="24" spans="1:6" ht="39.75" customHeight="1">
      <c r="A24" s="22" t="s">
        <v>103</v>
      </c>
      <c r="B24" s="71">
        <v>2113</v>
      </c>
      <c r="C24" s="81">
        <f>'II. Розрахунки з бюджетом'!C24</f>
        <v>0</v>
      </c>
      <c r="D24" s="81">
        <f>'II. Розрахунки з бюджетом'!D24</f>
        <v>0</v>
      </c>
      <c r="E24" s="81">
        <f>'II. Розрахунки з бюджетом'!E24</f>
        <v>0</v>
      </c>
      <c r="F24" s="47" t="e">
        <f>'II. Розрахунки з бюджетом'!F24</f>
        <v>#DIV/0!</v>
      </c>
    </row>
    <row r="25" spans="1:6" ht="24.75" customHeight="1">
      <c r="A25" s="38" t="s">
        <v>178</v>
      </c>
      <c r="B25" s="4">
        <v>2120</v>
      </c>
      <c r="C25" s="73">
        <f>'II. Розрахунки з бюджетом'!C29</f>
        <v>39809.100000000006</v>
      </c>
      <c r="D25" s="73">
        <f>'II. Розрахунки з бюджетом'!D29</f>
        <v>37656.600000000006</v>
      </c>
      <c r="E25" s="73">
        <f>'II. Розрахунки з бюджетом'!E29</f>
        <v>-2152.5</v>
      </c>
      <c r="F25" s="7">
        <f>'II. Розрахунки з бюджетом'!F29</f>
        <v>94.592944829197336</v>
      </c>
    </row>
    <row r="26" spans="1:6" ht="37.5" customHeight="1">
      <c r="A26" s="38" t="s">
        <v>43</v>
      </c>
      <c r="B26" s="4">
        <v>2132</v>
      </c>
      <c r="C26" s="7">
        <f>'II. Розрахунки з бюджетом'!C38</f>
        <v>45119.8</v>
      </c>
      <c r="D26" s="7">
        <f>'II. Розрахунки з бюджетом'!D38</f>
        <v>42050.6</v>
      </c>
      <c r="E26" s="7">
        <f>'II. Розрахунки з бюджетом'!E38</f>
        <v>-3069.2000000000044</v>
      </c>
      <c r="F26" s="7">
        <f>'II. Розрахунки з бюджетом'!F38</f>
        <v>93.197664883266327</v>
      </c>
    </row>
    <row r="27" spans="1:6" ht="24" customHeight="1">
      <c r="A27" s="37" t="s">
        <v>89</v>
      </c>
      <c r="B27" s="48">
        <v>2200</v>
      </c>
      <c r="C27" s="57">
        <f>'II. Розрахунки з бюджетом'!C43</f>
        <v>88426.700000000012</v>
      </c>
      <c r="D27" s="57">
        <f>'II. Розрахунки з бюджетом'!D43</f>
        <v>83705.899999999994</v>
      </c>
      <c r="E27" s="57">
        <f>'II. Розрахунки з бюджетом'!E43</f>
        <v>-4720.8000000000047</v>
      </c>
      <c r="F27" s="57">
        <f>'II. Розрахунки з бюджетом'!F43</f>
        <v>94.661340975067461</v>
      </c>
    </row>
    <row r="28" spans="1:6" ht="24.95" customHeight="1">
      <c r="A28" s="281" t="s">
        <v>104</v>
      </c>
      <c r="B28" s="282"/>
      <c r="C28" s="282"/>
      <c r="D28" s="282"/>
      <c r="E28" s="282"/>
      <c r="F28" s="282"/>
    </row>
    <row r="29" spans="1:6" ht="24.75" customHeight="1">
      <c r="A29" s="37" t="s">
        <v>75</v>
      </c>
      <c r="B29" s="48">
        <f>'IV. Кап. інвестиції'!B9</f>
        <v>4000</v>
      </c>
      <c r="C29" s="57">
        <f>'IV. Кап. інвестиції'!C9</f>
        <v>311228.09999999998</v>
      </c>
      <c r="D29" s="57">
        <f>'IV. Кап. інвестиції'!D9</f>
        <v>289019.40000000002</v>
      </c>
      <c r="E29" s="57">
        <f>'IV. Кап. інвестиції'!E9</f>
        <v>-22208.699999999953</v>
      </c>
      <c r="F29" s="57">
        <f>'IV. Кап. інвестиції'!F9</f>
        <v>92.864172611663292</v>
      </c>
    </row>
    <row r="30" spans="1:6" s="3" customFormat="1" ht="33.75" customHeight="1">
      <c r="A30" s="278" t="s">
        <v>105</v>
      </c>
      <c r="B30" s="278"/>
      <c r="C30" s="278"/>
      <c r="D30" s="278"/>
      <c r="E30" s="278"/>
      <c r="F30" s="278"/>
    </row>
    <row r="31" spans="1:6" s="3" customFormat="1" ht="73.5" customHeight="1">
      <c r="A31" s="66" t="s">
        <v>106</v>
      </c>
      <c r="B31" s="67">
        <v>5010</v>
      </c>
      <c r="C31" s="233">
        <f>' V. Коефіцієнтний аналіз'!D9</f>
        <v>-6.2216583285652621E-15</v>
      </c>
      <c r="D31" s="233">
        <f>' V. Коефіцієнтний аналіз'!E9</f>
        <v>7.4148308705967505</v>
      </c>
      <c r="E31" s="136" t="s">
        <v>297</v>
      </c>
      <c r="F31" s="136" t="s">
        <v>297</v>
      </c>
    </row>
    <row r="32" spans="1:6" ht="55.5" customHeight="1">
      <c r="A32" s="159" t="s">
        <v>107</v>
      </c>
      <c r="B32" s="4">
        <v>5020</v>
      </c>
      <c r="C32" s="64" t="e">
        <f>' V. Коефіцієнтний аналіз'!D10</f>
        <v>#DIV/0!</v>
      </c>
      <c r="D32" s="64">
        <f>' V. Коефіцієнтний аналіз'!E10</f>
        <v>4.059919544948511</v>
      </c>
      <c r="E32" s="137" t="s">
        <v>297</v>
      </c>
      <c r="F32" s="137" t="s">
        <v>297</v>
      </c>
    </row>
    <row r="33" spans="1:6" ht="57" customHeight="1">
      <c r="A33" s="65" t="s">
        <v>108</v>
      </c>
      <c r="B33" s="4">
        <v>5030</v>
      </c>
      <c r="C33" s="103" t="e">
        <f>' V. Коефіцієнтний аналіз'!D11</f>
        <v>#DIV/0!</v>
      </c>
      <c r="D33" s="103">
        <f>' V. Коефіцієнтний аналіз'!E11</f>
        <v>7.9435010943136861</v>
      </c>
      <c r="E33" s="138" t="s">
        <v>297</v>
      </c>
      <c r="F33" s="138" t="s">
        <v>297</v>
      </c>
    </row>
    <row r="34" spans="1:6" ht="59.25" customHeight="1">
      <c r="A34" s="65" t="s">
        <v>109</v>
      </c>
      <c r="B34" s="4">
        <v>5040</v>
      </c>
      <c r="C34" s="103" t="e">
        <f>' V. Коефіцієнтний аналіз'!D12</f>
        <v>#DIV/0!</v>
      </c>
      <c r="D34" s="103">
        <f>' V. Коефіцієнтний аналіз'!E12</f>
        <v>1.0454060236258362</v>
      </c>
      <c r="E34" s="138" t="s">
        <v>297</v>
      </c>
      <c r="F34" s="138" t="s">
        <v>297</v>
      </c>
    </row>
    <row r="35" spans="1:6" ht="56.25">
      <c r="A35" s="37" t="s">
        <v>110</v>
      </c>
      <c r="B35" s="4">
        <v>5050</v>
      </c>
      <c r="C35" s="103" t="e">
        <f>' V. Коефіцієнтний аналіз'!D13</f>
        <v>#DIV/0!</v>
      </c>
      <c r="D35" s="103">
        <f>' V. Коефіцієнтний аналіз'!E13</f>
        <v>0.23969508765332798</v>
      </c>
      <c r="E35" s="138" t="s">
        <v>297</v>
      </c>
      <c r="F35" s="138" t="s">
        <v>297</v>
      </c>
    </row>
    <row r="36" spans="1:6" ht="39" customHeight="1">
      <c r="A36" s="278" t="s">
        <v>112</v>
      </c>
      <c r="B36" s="278"/>
      <c r="C36" s="278"/>
      <c r="D36" s="278"/>
      <c r="E36" s="278"/>
      <c r="F36" s="278"/>
    </row>
    <row r="37" spans="1:6" ht="23.25" customHeight="1">
      <c r="A37" s="86" t="s">
        <v>113</v>
      </c>
      <c r="B37" s="85">
        <v>6000</v>
      </c>
      <c r="C37" s="97"/>
      <c r="D37" s="97">
        <v>581169.5</v>
      </c>
      <c r="E37" s="97"/>
      <c r="F37" s="97"/>
    </row>
    <row r="38" spans="1:6" ht="24.75" customHeight="1">
      <c r="A38" s="86" t="s">
        <v>114</v>
      </c>
      <c r="B38" s="85">
        <v>6001</v>
      </c>
      <c r="C38" s="61"/>
      <c r="D38" s="64">
        <f>D39-D40</f>
        <v>487283.6</v>
      </c>
      <c r="E38" s="61"/>
      <c r="F38" s="61"/>
    </row>
    <row r="39" spans="1:6" ht="24" customHeight="1">
      <c r="A39" s="86" t="s">
        <v>115</v>
      </c>
      <c r="B39" s="85">
        <v>6002</v>
      </c>
      <c r="C39" s="97"/>
      <c r="D39" s="97">
        <v>640905.5</v>
      </c>
      <c r="E39" s="97"/>
      <c r="F39" s="97"/>
    </row>
    <row r="40" spans="1:6" ht="21.75" customHeight="1">
      <c r="A40" s="86" t="s">
        <v>116</v>
      </c>
      <c r="B40" s="85">
        <v>6003</v>
      </c>
      <c r="C40" s="97"/>
      <c r="D40" s="97">
        <v>153621.9</v>
      </c>
      <c r="E40" s="97"/>
      <c r="F40" s="97"/>
    </row>
    <row r="41" spans="1:6" ht="21.75" customHeight="1">
      <c r="A41" s="86" t="s">
        <v>117</v>
      </c>
      <c r="B41" s="85">
        <v>6010</v>
      </c>
      <c r="C41" s="97"/>
      <c r="D41" s="97">
        <v>113802.4</v>
      </c>
      <c r="E41" s="97"/>
      <c r="F41" s="97"/>
    </row>
    <row r="42" spans="1:6" ht="39" customHeight="1">
      <c r="A42" s="86" t="s">
        <v>118</v>
      </c>
      <c r="B42" s="85">
        <v>6011</v>
      </c>
      <c r="C42" s="97"/>
      <c r="D42" s="97">
        <v>7808.9</v>
      </c>
      <c r="E42" s="97"/>
      <c r="F42" s="97"/>
    </row>
    <row r="43" spans="1:6" ht="24" customHeight="1">
      <c r="A43" s="86" t="s">
        <v>119</v>
      </c>
      <c r="B43" s="85">
        <v>6012</v>
      </c>
      <c r="C43" s="97"/>
      <c r="D43" s="97">
        <v>0</v>
      </c>
      <c r="E43" s="97"/>
      <c r="F43" s="97"/>
    </row>
    <row r="44" spans="1:6" ht="21.75" customHeight="1">
      <c r="A44" s="86" t="s">
        <v>120</v>
      </c>
      <c r="B44" s="85">
        <v>6013</v>
      </c>
      <c r="C44" s="97"/>
      <c r="D44" s="97">
        <v>42358.9</v>
      </c>
      <c r="E44" s="97"/>
      <c r="F44" s="97"/>
    </row>
    <row r="45" spans="1:6" ht="21" customHeight="1">
      <c r="A45" s="152" t="s">
        <v>121</v>
      </c>
      <c r="B45" s="69">
        <v>6020</v>
      </c>
      <c r="C45" s="98"/>
      <c r="D45" s="269">
        <v>694971.9</v>
      </c>
      <c r="E45" s="98"/>
      <c r="F45" s="98"/>
    </row>
    <row r="46" spans="1:6" ht="24.75" customHeight="1">
      <c r="A46" s="86" t="s">
        <v>122</v>
      </c>
      <c r="B46" s="85">
        <v>6030</v>
      </c>
      <c r="C46" s="97"/>
      <c r="D46" s="97">
        <v>122329.3</v>
      </c>
      <c r="E46" s="97"/>
      <c r="F46" s="97"/>
    </row>
    <row r="47" spans="1:6" ht="27.75" customHeight="1">
      <c r="A47" s="86" t="s">
        <v>123</v>
      </c>
      <c r="B47" s="85">
        <v>6040</v>
      </c>
      <c r="C47" s="97"/>
      <c r="D47" s="97">
        <v>217442.8</v>
      </c>
      <c r="E47" s="97"/>
      <c r="F47" s="97"/>
    </row>
    <row r="48" spans="1:6" ht="39" customHeight="1">
      <c r="A48" s="86" t="s">
        <v>124</v>
      </c>
      <c r="B48" s="85">
        <v>6041</v>
      </c>
      <c r="C48" s="97"/>
      <c r="D48" s="97">
        <v>1220.0999999999999</v>
      </c>
      <c r="E48" s="97"/>
      <c r="F48" s="97"/>
    </row>
    <row r="49" spans="1:6" ht="39" customHeight="1">
      <c r="A49" s="86" t="s">
        <v>125</v>
      </c>
      <c r="B49" s="85">
        <v>6042</v>
      </c>
      <c r="C49" s="97"/>
      <c r="D49" s="97">
        <v>0</v>
      </c>
      <c r="E49" s="97"/>
      <c r="F49" s="97"/>
    </row>
    <row r="50" spans="1:6" ht="17.25" customHeight="1">
      <c r="A50" s="83" t="s">
        <v>126</v>
      </c>
      <c r="B50" s="84">
        <v>6050</v>
      </c>
      <c r="C50" s="97"/>
      <c r="D50" s="273">
        <f>D46+D47</f>
        <v>339772.1</v>
      </c>
      <c r="E50" s="97"/>
      <c r="F50" s="97"/>
    </row>
    <row r="51" spans="1:6" ht="24" customHeight="1">
      <c r="A51" s="86" t="s">
        <v>127</v>
      </c>
      <c r="B51" s="85">
        <v>6060</v>
      </c>
      <c r="C51" s="97"/>
      <c r="D51" s="97"/>
      <c r="E51" s="97"/>
      <c r="F51" s="97"/>
    </row>
    <row r="52" spans="1:6" ht="26.25" customHeight="1">
      <c r="A52" s="86" t="s">
        <v>128</v>
      </c>
      <c r="B52" s="85">
        <v>6070</v>
      </c>
      <c r="C52" s="97"/>
      <c r="D52" s="97"/>
      <c r="E52" s="97"/>
      <c r="F52" s="97"/>
    </row>
    <row r="53" spans="1:6" ht="21.75" customHeight="1">
      <c r="A53" s="83" t="s">
        <v>129</v>
      </c>
      <c r="B53" s="84">
        <v>6080</v>
      </c>
      <c r="C53" s="82"/>
      <c r="D53" s="274">
        <v>355199.8</v>
      </c>
      <c r="E53" s="82"/>
      <c r="F53" s="82"/>
    </row>
    <row r="54" spans="1:6" ht="30.75" customHeight="1">
      <c r="A54" s="279" t="s">
        <v>130</v>
      </c>
      <c r="B54" s="280"/>
      <c r="C54" s="280"/>
      <c r="D54" s="280"/>
      <c r="E54" s="280"/>
      <c r="F54" s="280"/>
    </row>
    <row r="55" spans="1:6" ht="22.5" customHeight="1">
      <c r="A55" s="83" t="s">
        <v>131</v>
      </c>
      <c r="B55" s="84">
        <v>7000</v>
      </c>
      <c r="C55" s="5"/>
      <c r="D55" s="5"/>
      <c r="E55" s="5"/>
      <c r="F55" s="61"/>
    </row>
    <row r="56" spans="1:6" ht="24" customHeight="1">
      <c r="A56" s="83" t="s">
        <v>132</v>
      </c>
      <c r="B56" s="84">
        <v>7010</v>
      </c>
      <c r="C56" s="61">
        <f>'VI. Інформація до фінплану2'!E17</f>
        <v>0</v>
      </c>
      <c r="D56" s="61">
        <f>'VI. Інформація до фінплану2'!F17</f>
        <v>0</v>
      </c>
      <c r="E56" s="61"/>
      <c r="F56" s="61"/>
    </row>
    <row r="57" spans="1:6" ht="24" customHeight="1">
      <c r="A57" s="86" t="s">
        <v>133</v>
      </c>
      <c r="B57" s="85">
        <v>7011</v>
      </c>
      <c r="C57" s="64">
        <f>'VI. Інформація до фінплану2'!E11</f>
        <v>0</v>
      </c>
      <c r="D57" s="64">
        <f>'VI. Інформація до фінплану2'!F11</f>
        <v>0</v>
      </c>
      <c r="E57" s="64"/>
      <c r="F57" s="64"/>
    </row>
    <row r="58" spans="1:6" ht="21.75" customHeight="1">
      <c r="A58" s="86" t="s">
        <v>134</v>
      </c>
      <c r="B58" s="85">
        <v>7012</v>
      </c>
      <c r="C58" s="64">
        <f>'VI. Інформація до фінплану2'!E13</f>
        <v>0</v>
      </c>
      <c r="D58" s="64">
        <f>'VI. Інформація до фінплану2'!F13</f>
        <v>0</v>
      </c>
      <c r="E58" s="64"/>
      <c r="F58" s="64"/>
    </row>
    <row r="59" spans="1:6" ht="21" customHeight="1">
      <c r="A59" s="86" t="s">
        <v>135</v>
      </c>
      <c r="B59" s="85">
        <v>7013</v>
      </c>
      <c r="C59" s="64">
        <f>'VI. Інформація до фінплану2'!E15</f>
        <v>0</v>
      </c>
      <c r="D59" s="64">
        <f>'VI. Інформація до фінплану2'!F15</f>
        <v>0</v>
      </c>
      <c r="E59" s="64"/>
      <c r="F59" s="64"/>
    </row>
    <row r="60" spans="1:6">
      <c r="A60" s="83" t="s">
        <v>136</v>
      </c>
      <c r="B60" s="84">
        <v>7030</v>
      </c>
      <c r="C60" s="61">
        <f>'VI. Інформація до фінплану2'!G17+'VI. Інформація до фінплану2'!I17+'VI. Інформація до фінплану2'!M17+'VI. Інформація до фінплану2'!O17</f>
        <v>0</v>
      </c>
      <c r="D60" s="61">
        <f>'VI. Інформація до фінплану2'!H17+'VI. Інформація до фінплану2'!J17+'VI. Інформація до фінплану2'!N17+'VI. Інформація до фінплану2'!P17</f>
        <v>0</v>
      </c>
      <c r="E60" s="61"/>
      <c r="F60" s="61"/>
    </row>
    <row r="61" spans="1:6" s="2" customFormat="1">
      <c r="A61" s="86" t="s">
        <v>133</v>
      </c>
      <c r="B61" s="85">
        <v>7021</v>
      </c>
      <c r="C61" s="97">
        <f>'VI. Інформація до фінплану2'!G11+'VI. Інформація до фінплану2'!I11+'VI. Інформація до фінплану2'!M11+'VI. Інформація до фінплану2'!O11</f>
        <v>0</v>
      </c>
      <c r="D61" s="97">
        <f>'VI. Інформація до фінплану2'!H11+'VI. Інформація до фінплану2'!L11+'VI. Інформація до фінплану2'!N11+'VI. Інформація до фінплану2'!P11</f>
        <v>0</v>
      </c>
      <c r="E61" s="97"/>
      <c r="F61" s="97"/>
    </row>
    <row r="62" spans="1:6" s="2" customFormat="1">
      <c r="A62" s="86" t="s">
        <v>134</v>
      </c>
      <c r="B62" s="85">
        <v>7022</v>
      </c>
      <c r="C62" s="97">
        <f>'VI. Інформація до фінплану2'!G13+'VI. Інформація до фінплану2'!K13+'VI. Інформація до фінплану2'!M13+'VI. Інформація до фінплану2'!O13</f>
        <v>0</v>
      </c>
      <c r="D62" s="97">
        <f>'VI. Інформація до фінплану2'!H13+'VI. Інформація до фінплану2'!L13+'VI. Інформація до фінплану2'!N13+'VI. Інформація до фінплану2'!P13</f>
        <v>0</v>
      </c>
      <c r="E62" s="97"/>
      <c r="F62" s="97"/>
    </row>
    <row r="63" spans="1:6" s="2" customFormat="1">
      <c r="A63" s="86" t="s">
        <v>135</v>
      </c>
      <c r="B63" s="85">
        <v>7023</v>
      </c>
      <c r="C63" s="97">
        <f>'VI. Інформація до фінплану2'!G15+'VI. Інформація до фінплану2'!I15+'VI. Інформація до фінплану2'!M15+'VI. Інформація до фінплану2'!O15</f>
        <v>0</v>
      </c>
      <c r="D63" s="97">
        <f>'VI. Інформація до фінплану2'!H15+'VI. Інформація до фінплану2'!J15+'VI. Інформація до фінплану2'!N15+'VI. Інформація до фінплану2'!P15</f>
        <v>0</v>
      </c>
      <c r="E63" s="97"/>
      <c r="F63" s="97"/>
    </row>
    <row r="64" spans="1:6" s="2" customFormat="1">
      <c r="A64" s="83" t="s">
        <v>137</v>
      </c>
      <c r="B64" s="84">
        <v>7050</v>
      </c>
      <c r="C64" s="82"/>
      <c r="D64" s="82"/>
      <c r="E64" s="82"/>
      <c r="F64" s="101"/>
    </row>
    <row r="65" spans="1:6" s="2" customFormat="1" ht="30" customHeight="1">
      <c r="A65" s="275" t="s">
        <v>138</v>
      </c>
      <c r="B65" s="276"/>
      <c r="C65" s="276"/>
      <c r="D65" s="276"/>
      <c r="E65" s="276"/>
      <c r="F65" s="276"/>
    </row>
    <row r="66" spans="1:6" s="2" customFormat="1" ht="56.25">
      <c r="A66" s="83" t="s">
        <v>312</v>
      </c>
      <c r="B66" s="84">
        <v>8000</v>
      </c>
      <c r="C66" s="155">
        <f>SUM(C67:C71)</f>
        <v>1123</v>
      </c>
      <c r="D66" s="155">
        <f>SUM(D67:D71)</f>
        <v>1136</v>
      </c>
      <c r="E66" s="155">
        <f>D66-C66</f>
        <v>13</v>
      </c>
      <c r="F66" s="61">
        <f>D66*100/C66</f>
        <v>101.15761353517364</v>
      </c>
    </row>
    <row r="67" spans="1:6" s="2" customFormat="1">
      <c r="A67" s="86" t="s">
        <v>139</v>
      </c>
      <c r="B67" s="85">
        <v>8001</v>
      </c>
      <c r="C67" s="97"/>
      <c r="D67" s="97"/>
      <c r="E67" s="97"/>
      <c r="F67" s="97"/>
    </row>
    <row r="68" spans="1:6" s="2" customFormat="1">
      <c r="A68" s="86" t="s">
        <v>140</v>
      </c>
      <c r="B68" s="85">
        <v>8002</v>
      </c>
      <c r="C68" s="97"/>
      <c r="D68" s="97"/>
      <c r="E68" s="97"/>
      <c r="F68" s="97"/>
    </row>
    <row r="69" spans="1:6" s="2" customFormat="1">
      <c r="A69" s="86" t="s">
        <v>141</v>
      </c>
      <c r="B69" s="85">
        <v>8003</v>
      </c>
      <c r="C69" s="165">
        <v>1</v>
      </c>
      <c r="D69" s="165">
        <v>1</v>
      </c>
      <c r="E69" s="165">
        <f>D69-C69</f>
        <v>0</v>
      </c>
      <c r="F69" s="97">
        <f>D69*100/C69</f>
        <v>100</v>
      </c>
    </row>
    <row r="70" spans="1:6" s="2" customFormat="1">
      <c r="A70" s="86" t="s">
        <v>90</v>
      </c>
      <c r="B70" s="85">
        <v>8004</v>
      </c>
      <c r="C70" s="165">
        <v>45</v>
      </c>
      <c r="D70" s="165">
        <v>45</v>
      </c>
      <c r="E70" s="165">
        <f t="shared" ref="E70:E72" si="0">D70-C70</f>
        <v>0</v>
      </c>
      <c r="F70" s="97">
        <f t="shared" ref="F70:F72" si="1">D70*100/C70</f>
        <v>100</v>
      </c>
    </row>
    <row r="71" spans="1:6" s="2" customFormat="1">
      <c r="A71" s="86" t="s">
        <v>87</v>
      </c>
      <c r="B71" s="85">
        <v>8005</v>
      </c>
      <c r="C71" s="165">
        <v>1077</v>
      </c>
      <c r="D71" s="165">
        <v>1090</v>
      </c>
      <c r="E71" s="165">
        <f t="shared" si="0"/>
        <v>13</v>
      </c>
      <c r="F71" s="97">
        <f t="shared" si="1"/>
        <v>101.20705663881151</v>
      </c>
    </row>
    <row r="72" spans="1:6" s="2" customFormat="1">
      <c r="A72" s="83" t="s">
        <v>4</v>
      </c>
      <c r="B72" s="84">
        <v>8010</v>
      </c>
      <c r="C72" s="61">
        <f>'I.Розшифрування до запланованог'!C137</f>
        <v>219708.6</v>
      </c>
      <c r="D72" s="61">
        <f>'I.Розшифрування до запланованог'!D137</f>
        <v>207051.7</v>
      </c>
      <c r="E72" s="97">
        <f t="shared" si="0"/>
        <v>-12656.899999999994</v>
      </c>
      <c r="F72" s="97">
        <f t="shared" si="1"/>
        <v>94.239233238935569</v>
      </c>
    </row>
    <row r="73" spans="1:6" s="2" customFormat="1">
      <c r="A73" s="86" t="s">
        <v>139</v>
      </c>
      <c r="B73" s="85">
        <v>8011</v>
      </c>
      <c r="C73" s="97"/>
      <c r="D73" s="97"/>
      <c r="E73" s="97"/>
      <c r="F73" s="97"/>
    </row>
    <row r="74" spans="1:6" s="2" customFormat="1">
      <c r="A74" s="86" t="s">
        <v>140</v>
      </c>
      <c r="B74" s="85">
        <v>8012</v>
      </c>
      <c r="C74" s="97"/>
      <c r="D74" s="97"/>
      <c r="E74" s="97"/>
      <c r="F74" s="97"/>
    </row>
    <row r="75" spans="1:6" s="2" customFormat="1">
      <c r="A75" s="86" t="s">
        <v>141</v>
      </c>
      <c r="B75" s="85">
        <v>8013</v>
      </c>
      <c r="C75" s="97">
        <v>589</v>
      </c>
      <c r="D75" s="97">
        <v>599.70000000000005</v>
      </c>
      <c r="E75" s="97"/>
      <c r="F75" s="97"/>
    </row>
    <row r="76" spans="1:6" s="2" customFormat="1">
      <c r="A76" s="86" t="s">
        <v>90</v>
      </c>
      <c r="B76" s="85">
        <v>8014</v>
      </c>
      <c r="C76" s="97">
        <v>13319</v>
      </c>
      <c r="D76" s="97">
        <v>12997.8</v>
      </c>
      <c r="E76" s="97"/>
      <c r="F76" s="97"/>
    </row>
    <row r="77" spans="1:6" s="2" customFormat="1">
      <c r="A77" s="86" t="s">
        <v>87</v>
      </c>
      <c r="B77" s="85">
        <v>8015</v>
      </c>
      <c r="C77" s="97">
        <v>205802.8</v>
      </c>
      <c r="D77" s="97">
        <v>193454.2</v>
      </c>
      <c r="E77" s="97"/>
      <c r="F77" s="97"/>
    </row>
    <row r="78" spans="1:6" s="2" customFormat="1" ht="37.5">
      <c r="A78" s="83" t="s">
        <v>142</v>
      </c>
      <c r="B78" s="84">
        <v>8020</v>
      </c>
      <c r="C78" s="155">
        <f>C72/C66/12*1000</f>
        <v>16303.695458593054</v>
      </c>
      <c r="D78" s="155">
        <f>D72/D66/12*1000</f>
        <v>15188.651701877936</v>
      </c>
      <c r="E78" s="155">
        <f>D78-C78</f>
        <v>-1115.0437567151184</v>
      </c>
      <c r="F78" s="61">
        <f>D78*100/C78</f>
        <v>93.160791309264667</v>
      </c>
    </row>
    <row r="79" spans="1:6" s="2" customFormat="1">
      <c r="A79" s="86" t="s">
        <v>143</v>
      </c>
      <c r="B79" s="85">
        <v>8021</v>
      </c>
      <c r="C79" s="64"/>
      <c r="D79" s="64"/>
      <c r="E79" s="64"/>
      <c r="F79" s="64"/>
    </row>
    <row r="80" spans="1:6" s="2" customFormat="1">
      <c r="A80" s="86" t="s">
        <v>144</v>
      </c>
      <c r="B80" s="85">
        <v>8022</v>
      </c>
      <c r="C80" s="64"/>
      <c r="D80" s="64"/>
      <c r="E80" s="64"/>
      <c r="F80" s="64"/>
    </row>
    <row r="81" spans="1:6" s="2" customFormat="1">
      <c r="A81" s="86" t="s">
        <v>145</v>
      </c>
      <c r="B81" s="85">
        <v>8023</v>
      </c>
      <c r="C81" s="166">
        <f>SUM(C82:C84)</f>
        <v>49083</v>
      </c>
      <c r="D81" s="64">
        <f>SUM(D82:D84)</f>
        <v>49974</v>
      </c>
      <c r="E81" s="166">
        <f>D81-C81</f>
        <v>891</v>
      </c>
      <c r="F81" s="64">
        <f>D81*100/C81</f>
        <v>101.81529246378584</v>
      </c>
    </row>
    <row r="82" spans="1:6" s="2" customFormat="1">
      <c r="A82" s="153" t="s">
        <v>146</v>
      </c>
      <c r="B82" s="154" t="s">
        <v>147</v>
      </c>
      <c r="C82" s="167">
        <v>22975</v>
      </c>
      <c r="D82" s="156">
        <v>23475</v>
      </c>
      <c r="E82" s="166">
        <f t="shared" ref="E82:E86" si="2">D82-C82</f>
        <v>500</v>
      </c>
      <c r="F82" s="64">
        <f t="shared" ref="F82:F86" si="3">D82*100/C82</f>
        <v>102.17627856365615</v>
      </c>
    </row>
    <row r="83" spans="1:6" s="2" customFormat="1">
      <c r="A83" s="153" t="s">
        <v>148</v>
      </c>
      <c r="B83" s="154" t="s">
        <v>149</v>
      </c>
      <c r="C83" s="167">
        <v>24025</v>
      </c>
      <c r="D83" s="156">
        <v>24416</v>
      </c>
      <c r="E83" s="166">
        <f t="shared" si="2"/>
        <v>391</v>
      </c>
      <c r="F83" s="64">
        <f t="shared" si="3"/>
        <v>101.62747138397502</v>
      </c>
    </row>
    <row r="84" spans="1:6" s="2" customFormat="1">
      <c r="A84" s="153" t="s">
        <v>150</v>
      </c>
      <c r="B84" s="154" t="s">
        <v>151</v>
      </c>
      <c r="C84" s="167">
        <v>2083</v>
      </c>
      <c r="D84" s="156">
        <v>2083</v>
      </c>
      <c r="E84" s="166">
        <f t="shared" si="2"/>
        <v>0</v>
      </c>
      <c r="F84" s="64">
        <f t="shared" si="3"/>
        <v>100</v>
      </c>
    </row>
    <row r="85" spans="1:6" s="2" customFormat="1">
      <c r="A85" s="86" t="s">
        <v>152</v>
      </c>
      <c r="B85" s="85">
        <v>8024</v>
      </c>
      <c r="C85" s="166">
        <f>C76/C70/12*1000</f>
        <v>24664.814814814814</v>
      </c>
      <c r="D85" s="166">
        <f>D76/D70/12*1000</f>
        <v>24069.999999999996</v>
      </c>
      <c r="E85" s="166">
        <f t="shared" si="2"/>
        <v>-594.81481481481751</v>
      </c>
      <c r="F85" s="64">
        <f t="shared" si="3"/>
        <v>97.588407538103439</v>
      </c>
    </row>
    <row r="86" spans="1:6" s="2" customFormat="1">
      <c r="A86" s="86" t="s">
        <v>153</v>
      </c>
      <c r="B86" s="85">
        <v>8025</v>
      </c>
      <c r="C86" s="166">
        <f>C77/C71/12*1000</f>
        <v>15924.079232435777</v>
      </c>
      <c r="D86" s="166">
        <f>D77/D71/12*1000</f>
        <v>14790.076452599389</v>
      </c>
      <c r="E86" s="166">
        <f t="shared" si="2"/>
        <v>-1134.0027798363881</v>
      </c>
      <c r="F86" s="64">
        <f t="shared" si="3"/>
        <v>92.878691676398248</v>
      </c>
    </row>
    <row r="87" spans="1:6" s="2" customFormat="1">
      <c r="A87" s="26"/>
      <c r="F87" s="1"/>
    </row>
    <row r="88" spans="1:6" s="2" customFormat="1">
      <c r="A88" s="26"/>
      <c r="F88" s="1"/>
    </row>
    <row r="89" spans="1:6" s="2" customFormat="1">
      <c r="A89" s="30" t="s">
        <v>461</v>
      </c>
      <c r="B89" s="2" t="s">
        <v>308</v>
      </c>
      <c r="E89" s="8" t="s">
        <v>462</v>
      </c>
      <c r="F89" s="1"/>
    </row>
    <row r="90" spans="1:6" s="2" customFormat="1">
      <c r="A90" s="168" t="s">
        <v>399</v>
      </c>
      <c r="B90" s="127" t="s">
        <v>310</v>
      </c>
      <c r="C90" s="127"/>
      <c r="D90" s="127"/>
      <c r="E90" s="127" t="s">
        <v>268</v>
      </c>
      <c r="F90" s="126"/>
    </row>
    <row r="91" spans="1:6" s="2" customFormat="1">
      <c r="A91" s="26"/>
      <c r="F91" s="1"/>
    </row>
    <row r="92" spans="1:6" s="2" customFormat="1">
      <c r="A92" s="26"/>
      <c r="F92" s="1"/>
    </row>
    <row r="93" spans="1:6" s="2" customFormat="1">
      <c r="A93" s="26"/>
      <c r="F93" s="1"/>
    </row>
    <row r="94" spans="1:6" s="2" customFormat="1">
      <c r="A94" s="26"/>
      <c r="F94" s="1"/>
    </row>
    <row r="95" spans="1:6" s="2" customFormat="1">
      <c r="A95" s="26"/>
      <c r="F95" s="1"/>
    </row>
    <row r="96" spans="1:6" s="2" customFormat="1">
      <c r="A96" s="26"/>
      <c r="F96" s="1"/>
    </row>
    <row r="97" spans="1:6" s="2" customFormat="1">
      <c r="A97" s="26"/>
      <c r="F97" s="1"/>
    </row>
    <row r="98" spans="1:6" s="2" customFormat="1">
      <c r="A98" s="26"/>
      <c r="F98" s="1"/>
    </row>
    <row r="99" spans="1:6" s="2" customFormat="1">
      <c r="A99" s="26"/>
      <c r="F99" s="1"/>
    </row>
    <row r="100" spans="1:6" s="2" customFormat="1">
      <c r="A100" s="26"/>
      <c r="F100" s="1"/>
    </row>
    <row r="101" spans="1:6" s="2" customFormat="1">
      <c r="A101" s="26"/>
      <c r="F101" s="1"/>
    </row>
    <row r="102" spans="1:6" s="2" customFormat="1">
      <c r="A102" s="26"/>
      <c r="F102" s="1"/>
    </row>
    <row r="103" spans="1:6" s="2" customFormat="1">
      <c r="A103" s="26"/>
      <c r="F103" s="1"/>
    </row>
    <row r="104" spans="1:6" s="2" customFormat="1">
      <c r="A104" s="26"/>
      <c r="F104" s="1"/>
    </row>
    <row r="105" spans="1:6" s="2" customFormat="1">
      <c r="A105" s="26"/>
      <c r="F105" s="1"/>
    </row>
    <row r="106" spans="1:6" s="2" customFormat="1">
      <c r="A106" s="26"/>
      <c r="F106" s="1"/>
    </row>
    <row r="107" spans="1:6" s="2" customFormat="1">
      <c r="A107" s="26"/>
      <c r="F107" s="1"/>
    </row>
    <row r="108" spans="1:6" s="2" customFormat="1">
      <c r="A108" s="26"/>
      <c r="F108" s="1"/>
    </row>
    <row r="109" spans="1:6" s="2" customFormat="1">
      <c r="A109" s="26"/>
      <c r="F109" s="1"/>
    </row>
    <row r="110" spans="1:6" s="2" customFormat="1">
      <c r="A110" s="26"/>
      <c r="F110" s="1"/>
    </row>
    <row r="111" spans="1:6" s="2" customFormat="1">
      <c r="A111" s="26"/>
      <c r="F111" s="1"/>
    </row>
    <row r="112" spans="1:6" s="2" customFormat="1">
      <c r="A112" s="26"/>
      <c r="F112" s="1"/>
    </row>
    <row r="113" spans="1:6" s="2" customFormat="1">
      <c r="A113" s="26"/>
      <c r="F113" s="1"/>
    </row>
    <row r="114" spans="1:6" s="2" customFormat="1">
      <c r="A114" s="26"/>
      <c r="F114" s="1"/>
    </row>
    <row r="115" spans="1:6" s="2" customFormat="1">
      <c r="A115" s="26"/>
      <c r="F115" s="1"/>
    </row>
    <row r="116" spans="1:6" s="2" customFormat="1">
      <c r="A116" s="26"/>
      <c r="F116" s="1"/>
    </row>
    <row r="117" spans="1:6" s="2" customFormat="1">
      <c r="A117" s="26"/>
      <c r="F117" s="1"/>
    </row>
    <row r="118" spans="1:6" s="2" customFormat="1">
      <c r="A118" s="26"/>
      <c r="F118" s="1"/>
    </row>
    <row r="119" spans="1:6" s="2" customFormat="1">
      <c r="A119" s="26"/>
      <c r="F119" s="1"/>
    </row>
    <row r="120" spans="1:6" s="2" customFormat="1">
      <c r="A120" s="26"/>
      <c r="F120" s="1"/>
    </row>
    <row r="121" spans="1:6" s="2" customFormat="1">
      <c r="A121" s="26"/>
      <c r="F121" s="1"/>
    </row>
    <row r="122" spans="1:6" s="2" customFormat="1">
      <c r="A122" s="26"/>
      <c r="F122" s="1"/>
    </row>
    <row r="123" spans="1:6" s="2" customFormat="1">
      <c r="A123" s="26"/>
      <c r="F123" s="1"/>
    </row>
    <row r="124" spans="1:6" s="2" customFormat="1">
      <c r="A124" s="26"/>
      <c r="F124" s="1"/>
    </row>
    <row r="125" spans="1:6" s="2" customFormat="1">
      <c r="A125" s="26"/>
      <c r="F125" s="1"/>
    </row>
    <row r="126" spans="1:6" s="2" customFormat="1">
      <c r="A126" s="26"/>
      <c r="F126" s="1"/>
    </row>
    <row r="127" spans="1:6" s="2" customFormat="1">
      <c r="A127" s="26"/>
      <c r="F127" s="1"/>
    </row>
    <row r="128" spans="1:6" s="2" customFormat="1">
      <c r="A128" s="26"/>
      <c r="F128" s="1"/>
    </row>
    <row r="129" spans="1:6" s="2" customFormat="1">
      <c r="A129" s="26"/>
      <c r="F129" s="1"/>
    </row>
    <row r="130" spans="1:6" s="2" customFormat="1">
      <c r="A130" s="26"/>
      <c r="F130" s="1"/>
    </row>
    <row r="131" spans="1:6" s="2" customFormat="1">
      <c r="A131" s="26"/>
      <c r="F131" s="1"/>
    </row>
    <row r="132" spans="1:6" s="2" customFormat="1">
      <c r="A132" s="26"/>
      <c r="F132" s="1"/>
    </row>
    <row r="133" spans="1:6" s="2" customFormat="1">
      <c r="A133" s="26"/>
      <c r="F133" s="1"/>
    </row>
    <row r="134" spans="1:6" s="2" customFormat="1">
      <c r="A134" s="26"/>
      <c r="F134" s="1"/>
    </row>
    <row r="135" spans="1:6" s="2" customFormat="1">
      <c r="A135" s="26"/>
      <c r="F135" s="1"/>
    </row>
    <row r="136" spans="1:6" s="2" customFormat="1">
      <c r="A136" s="26"/>
      <c r="F136" s="1"/>
    </row>
    <row r="137" spans="1:6" s="2" customFormat="1">
      <c r="A137" s="26"/>
      <c r="F137" s="1"/>
    </row>
    <row r="138" spans="1:6" s="2" customFormat="1">
      <c r="A138" s="26"/>
      <c r="F138" s="1"/>
    </row>
    <row r="139" spans="1:6" s="2" customFormat="1">
      <c r="A139" s="26"/>
      <c r="F139" s="1"/>
    </row>
    <row r="140" spans="1:6" s="2" customFormat="1">
      <c r="A140" s="26"/>
      <c r="F140" s="1"/>
    </row>
    <row r="141" spans="1:6" s="2" customFormat="1">
      <c r="A141" s="26"/>
      <c r="F141" s="1"/>
    </row>
    <row r="142" spans="1:6" s="2" customFormat="1">
      <c r="A142" s="26"/>
      <c r="F142" s="1"/>
    </row>
    <row r="143" spans="1:6" s="2" customFormat="1">
      <c r="A143" s="26"/>
      <c r="F143" s="1"/>
    </row>
    <row r="144" spans="1:6" s="2" customFormat="1">
      <c r="A144" s="26"/>
      <c r="F144" s="1"/>
    </row>
    <row r="145" spans="1:6" s="2" customFormat="1">
      <c r="A145" s="26"/>
      <c r="F145" s="1"/>
    </row>
    <row r="146" spans="1:6" s="2" customFormat="1">
      <c r="A146" s="26"/>
      <c r="F146" s="1"/>
    </row>
    <row r="147" spans="1:6" s="2" customFormat="1">
      <c r="A147" s="26"/>
      <c r="F147" s="1"/>
    </row>
    <row r="148" spans="1:6" s="2" customFormat="1">
      <c r="A148" s="26"/>
      <c r="F148" s="1"/>
    </row>
    <row r="149" spans="1:6" s="2" customFormat="1">
      <c r="A149" s="26"/>
      <c r="F149" s="1"/>
    </row>
    <row r="150" spans="1:6" s="2" customFormat="1">
      <c r="A150" s="26"/>
      <c r="F150" s="1"/>
    </row>
    <row r="151" spans="1:6" s="2" customFormat="1">
      <c r="A151" s="26"/>
      <c r="F151" s="1"/>
    </row>
    <row r="152" spans="1:6" s="2" customFormat="1">
      <c r="A152" s="26"/>
      <c r="F152" s="1"/>
    </row>
    <row r="153" spans="1:6" s="2" customFormat="1">
      <c r="A153" s="26"/>
      <c r="F153" s="1"/>
    </row>
    <row r="154" spans="1:6" s="2" customFormat="1">
      <c r="A154" s="26"/>
      <c r="F154" s="1"/>
    </row>
    <row r="155" spans="1:6" s="2" customFormat="1">
      <c r="A155" s="26"/>
      <c r="F155" s="1"/>
    </row>
    <row r="156" spans="1:6" s="2" customFormat="1">
      <c r="A156" s="26"/>
      <c r="F156" s="1"/>
    </row>
    <row r="157" spans="1:6" s="2" customFormat="1">
      <c r="A157" s="26"/>
      <c r="F157" s="1"/>
    </row>
    <row r="158" spans="1:6" s="2" customFormat="1">
      <c r="A158" s="26"/>
      <c r="F158" s="1"/>
    </row>
    <row r="159" spans="1:6" s="2" customFormat="1">
      <c r="A159" s="26"/>
      <c r="F159" s="1"/>
    </row>
    <row r="160" spans="1:6" s="2" customFormat="1">
      <c r="A160" s="26"/>
      <c r="F160" s="1"/>
    </row>
    <row r="161" spans="1:6" s="2" customFormat="1">
      <c r="A161" s="26"/>
      <c r="F161" s="1"/>
    </row>
    <row r="162" spans="1:6" s="2" customFormat="1">
      <c r="A162" s="26"/>
      <c r="F162" s="1"/>
    </row>
    <row r="163" spans="1:6" s="2" customFormat="1">
      <c r="A163" s="26"/>
      <c r="F163" s="1"/>
    </row>
    <row r="164" spans="1:6" s="2" customFormat="1">
      <c r="A164" s="26"/>
      <c r="F164" s="1"/>
    </row>
    <row r="165" spans="1:6" s="2" customFormat="1">
      <c r="A165" s="26"/>
      <c r="F165" s="1"/>
    </row>
    <row r="166" spans="1:6" s="2" customFormat="1">
      <c r="A166" s="26"/>
      <c r="F166" s="1"/>
    </row>
    <row r="167" spans="1:6" s="2" customFormat="1">
      <c r="A167" s="26"/>
      <c r="F167" s="1"/>
    </row>
    <row r="168" spans="1:6" s="2" customFormat="1">
      <c r="A168" s="26"/>
      <c r="F168" s="1"/>
    </row>
    <row r="169" spans="1:6" s="2" customFormat="1">
      <c r="A169" s="26"/>
      <c r="F169" s="1"/>
    </row>
    <row r="170" spans="1:6" s="2" customFormat="1">
      <c r="A170" s="26"/>
      <c r="F170" s="1"/>
    </row>
    <row r="171" spans="1:6" s="2" customFormat="1">
      <c r="A171" s="26"/>
      <c r="F171" s="1"/>
    </row>
    <row r="172" spans="1:6" s="2" customFormat="1">
      <c r="A172" s="26"/>
      <c r="F172" s="1"/>
    </row>
    <row r="173" spans="1:6" s="2" customFormat="1">
      <c r="A173" s="26"/>
      <c r="F173" s="1"/>
    </row>
    <row r="174" spans="1:6" s="2" customFormat="1">
      <c r="A174" s="26"/>
      <c r="F174" s="1"/>
    </row>
    <row r="175" spans="1:6" s="2" customFormat="1">
      <c r="A175" s="26"/>
      <c r="F175" s="1"/>
    </row>
    <row r="176" spans="1:6" s="2" customFormat="1">
      <c r="A176" s="26"/>
      <c r="F176" s="1"/>
    </row>
    <row r="177" spans="1:6" s="2" customFormat="1">
      <c r="A177" s="26"/>
      <c r="F177" s="1"/>
    </row>
    <row r="178" spans="1:6" s="2" customFormat="1">
      <c r="A178" s="26"/>
      <c r="F178" s="1"/>
    </row>
    <row r="179" spans="1:6" s="2" customFormat="1">
      <c r="A179" s="26"/>
      <c r="F179" s="1"/>
    </row>
    <row r="180" spans="1:6" s="2" customFormat="1">
      <c r="A180" s="26"/>
      <c r="F180" s="1"/>
    </row>
    <row r="181" spans="1:6" s="2" customFormat="1">
      <c r="A181" s="26"/>
      <c r="F181" s="1"/>
    </row>
    <row r="182" spans="1:6" s="2" customFormat="1">
      <c r="A182" s="26"/>
      <c r="F182" s="1"/>
    </row>
    <row r="183" spans="1:6" s="2" customFormat="1">
      <c r="A183" s="26"/>
      <c r="F183" s="1"/>
    </row>
    <row r="184" spans="1:6" s="2" customFormat="1">
      <c r="A184" s="26"/>
      <c r="F184" s="1"/>
    </row>
    <row r="185" spans="1:6" s="2" customFormat="1">
      <c r="A185" s="26"/>
      <c r="F185" s="1"/>
    </row>
    <row r="186" spans="1:6" s="2" customFormat="1">
      <c r="A186" s="26"/>
      <c r="F186" s="1"/>
    </row>
    <row r="187" spans="1:6" s="2" customFormat="1">
      <c r="A187" s="26"/>
      <c r="F187" s="1"/>
    </row>
    <row r="188" spans="1:6" s="2" customFormat="1">
      <c r="A188" s="26"/>
      <c r="F188" s="1"/>
    </row>
    <row r="189" spans="1:6" s="2" customFormat="1">
      <c r="A189" s="26"/>
      <c r="F189" s="1"/>
    </row>
    <row r="190" spans="1:6" s="2" customFormat="1">
      <c r="A190" s="26"/>
      <c r="F190" s="1"/>
    </row>
    <row r="191" spans="1:6" s="2" customFormat="1">
      <c r="A191" s="26"/>
      <c r="F191" s="1"/>
    </row>
    <row r="192" spans="1:6" s="2" customFormat="1">
      <c r="A192" s="26"/>
      <c r="F192" s="1"/>
    </row>
    <row r="193" spans="1:6" s="2" customFormat="1">
      <c r="A193" s="26"/>
      <c r="F193" s="1"/>
    </row>
    <row r="194" spans="1:6" s="2" customFormat="1">
      <c r="A194" s="26"/>
      <c r="F194" s="1"/>
    </row>
    <row r="195" spans="1:6" s="2" customFormat="1">
      <c r="A195" s="26"/>
      <c r="F195" s="1"/>
    </row>
    <row r="196" spans="1:6" s="2" customFormat="1">
      <c r="A196" s="26"/>
      <c r="F196" s="1"/>
    </row>
    <row r="197" spans="1:6" s="2" customFormat="1">
      <c r="A197" s="26"/>
      <c r="F197" s="1"/>
    </row>
    <row r="198" spans="1:6" s="2" customFormat="1">
      <c r="A198" s="26"/>
      <c r="F198" s="1"/>
    </row>
    <row r="199" spans="1:6" s="2" customFormat="1">
      <c r="A199" s="26"/>
      <c r="F199" s="1"/>
    </row>
    <row r="200" spans="1:6" s="2" customFormat="1">
      <c r="A200" s="26"/>
      <c r="F200" s="1"/>
    </row>
    <row r="201" spans="1:6" s="2" customFormat="1">
      <c r="A201" s="26"/>
      <c r="F201" s="1"/>
    </row>
    <row r="202" spans="1:6" s="2" customFormat="1">
      <c r="A202" s="26"/>
      <c r="F202" s="1"/>
    </row>
    <row r="203" spans="1:6" s="2" customFormat="1">
      <c r="A203" s="26"/>
      <c r="F203" s="1"/>
    </row>
    <row r="204" spans="1:6" s="2" customFormat="1">
      <c r="A204" s="26"/>
      <c r="F204" s="1"/>
    </row>
    <row r="205" spans="1:6" s="2" customFormat="1">
      <c r="A205" s="26"/>
      <c r="F205" s="1"/>
    </row>
    <row r="206" spans="1:6" s="2" customFormat="1">
      <c r="A206" s="26"/>
      <c r="F206" s="1"/>
    </row>
    <row r="207" spans="1:6" s="2" customFormat="1">
      <c r="A207" s="26"/>
      <c r="F207" s="1"/>
    </row>
    <row r="208" spans="1:6" s="2" customFormat="1">
      <c r="A208" s="26"/>
      <c r="F208" s="1"/>
    </row>
    <row r="209" spans="1:6" s="2" customFormat="1">
      <c r="A209" s="26"/>
      <c r="F209" s="1"/>
    </row>
    <row r="210" spans="1:6" s="2" customFormat="1">
      <c r="A210" s="26"/>
      <c r="F210" s="1"/>
    </row>
    <row r="211" spans="1:6" s="2" customFormat="1">
      <c r="A211" s="26"/>
      <c r="F211" s="1"/>
    </row>
    <row r="212" spans="1:6" s="2" customFormat="1">
      <c r="A212" s="26"/>
      <c r="F212" s="1"/>
    </row>
    <row r="213" spans="1:6" s="2" customFormat="1">
      <c r="A213" s="26"/>
      <c r="F213" s="1"/>
    </row>
    <row r="214" spans="1:6" s="2" customFormat="1">
      <c r="A214" s="26"/>
      <c r="F214" s="1"/>
    </row>
    <row r="215" spans="1:6" s="2" customFormat="1">
      <c r="A215" s="26"/>
      <c r="F215" s="1"/>
    </row>
    <row r="216" spans="1:6" s="2" customFormat="1">
      <c r="A216" s="26"/>
      <c r="F216" s="1"/>
    </row>
    <row r="217" spans="1:6" s="2" customFormat="1">
      <c r="A217" s="26"/>
      <c r="F217" s="1"/>
    </row>
    <row r="218" spans="1:6" s="2" customFormat="1">
      <c r="A218" s="26"/>
      <c r="F218" s="1"/>
    </row>
    <row r="219" spans="1:6" s="2" customFormat="1">
      <c r="A219" s="26"/>
      <c r="F219" s="1"/>
    </row>
    <row r="220" spans="1:6" s="2" customFormat="1">
      <c r="A220" s="26"/>
      <c r="F220" s="1"/>
    </row>
    <row r="221" spans="1:6" s="2" customFormat="1">
      <c r="A221" s="26"/>
      <c r="F221" s="1"/>
    </row>
    <row r="222" spans="1:6" s="2" customFormat="1">
      <c r="A222" s="26"/>
      <c r="F222" s="1"/>
    </row>
    <row r="223" spans="1:6" s="2" customFormat="1">
      <c r="A223" s="26"/>
      <c r="F223" s="1"/>
    </row>
    <row r="224" spans="1:6" s="2" customFormat="1">
      <c r="A224" s="26"/>
      <c r="F224" s="1"/>
    </row>
    <row r="225" spans="1:6" s="2" customFormat="1">
      <c r="A225" s="26"/>
      <c r="F225" s="1"/>
    </row>
    <row r="226" spans="1:6" s="2" customFormat="1">
      <c r="A226" s="26"/>
      <c r="F226" s="1"/>
    </row>
    <row r="227" spans="1:6" s="2" customFormat="1">
      <c r="A227" s="26"/>
      <c r="F227" s="1"/>
    </row>
    <row r="228" spans="1:6">
      <c r="A228" s="26"/>
    </row>
    <row r="229" spans="1:6">
      <c r="A229" s="26"/>
    </row>
    <row r="230" spans="1:6">
      <c r="A230" s="26"/>
    </row>
    <row r="231" spans="1:6">
      <c r="A231" s="26"/>
    </row>
    <row r="232" spans="1:6">
      <c r="A232" s="26"/>
    </row>
    <row r="233" spans="1:6">
      <c r="A233" s="26"/>
    </row>
    <row r="234" spans="1:6">
      <c r="A234" s="26"/>
    </row>
    <row r="235" spans="1:6">
      <c r="A235" s="26"/>
    </row>
    <row r="236" spans="1:6">
      <c r="A236" s="26"/>
    </row>
    <row r="237" spans="1:6">
      <c r="A237" s="26"/>
    </row>
    <row r="238" spans="1:6">
      <c r="A238" s="26"/>
    </row>
    <row r="239" spans="1:6">
      <c r="A239" s="26"/>
    </row>
  </sheetData>
  <mergeCells count="16">
    <mergeCell ref="A4:F4"/>
    <mergeCell ref="A12:A13"/>
    <mergeCell ref="B12:B13"/>
    <mergeCell ref="A5:F5"/>
    <mergeCell ref="A6:F6"/>
    <mergeCell ref="C12:F12"/>
    <mergeCell ref="A65:F65"/>
    <mergeCell ref="A8:F8"/>
    <mergeCell ref="A7:F7"/>
    <mergeCell ref="A10:F10"/>
    <mergeCell ref="A36:F36"/>
    <mergeCell ref="A54:F54"/>
    <mergeCell ref="A28:F28"/>
    <mergeCell ref="A15:F15"/>
    <mergeCell ref="A21:F21"/>
    <mergeCell ref="A30:F30"/>
  </mergeCells>
  <phoneticPr fontId="3" type="noConversion"/>
  <pageMargins left="0.70866141732283472" right="0.31496062992125984" top="0.74803149606299213" bottom="0.74803149606299213" header="0.31496062992125984" footer="0.31496062992125984"/>
  <pageSetup paperSize="9" scale="60" orientation="portrait" verticalDpi="300" r:id="rId1"/>
  <headerFooter alignWithMargins="0">
    <oddHeader xml:space="preserve">&amp;C&amp;"Times New Roman,обычный"&amp;14
&amp;R&amp;"Times New Roman,обычный"&amp;14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FF66"/>
    <pageSetUpPr fitToPage="1"/>
  </sheetPr>
  <dimension ref="A1:L370"/>
  <sheetViews>
    <sheetView tabSelected="1" topLeftCell="A76" zoomScale="75" zoomScaleNormal="75" zoomScaleSheetLayoutView="75" workbookViewId="0">
      <selection activeCell="H148" sqref="H148"/>
    </sheetView>
  </sheetViews>
  <sheetFormatPr defaultRowHeight="18.75"/>
  <cols>
    <col min="1" max="1" width="75.7109375" style="1" customWidth="1"/>
    <col min="2" max="2" width="12.85546875" style="2" customWidth="1"/>
    <col min="3" max="3" width="18" style="2" customWidth="1"/>
    <col min="4" max="4" width="19.140625" style="2" customWidth="1"/>
    <col min="5" max="5" width="17.85546875" style="2" customWidth="1"/>
    <col min="6" max="6" width="20" style="2" customWidth="1"/>
    <col min="7" max="7" width="34.42578125" style="1" customWidth="1"/>
    <col min="8" max="8" width="18.5703125" style="1" customWidth="1"/>
    <col min="9" max="9" width="11.42578125" style="1" bestFit="1" customWidth="1"/>
    <col min="10" max="10" width="13.140625" style="1" customWidth="1"/>
    <col min="11" max="11" width="17.42578125" style="1" customWidth="1"/>
    <col min="12" max="12" width="12.28515625" style="1" bestFit="1" customWidth="1"/>
    <col min="13" max="16384" width="9.140625" style="1"/>
  </cols>
  <sheetData>
    <row r="1" spans="1:11">
      <c r="A1" s="8"/>
      <c r="B1" s="8"/>
      <c r="C1" s="8"/>
      <c r="D1" s="8"/>
      <c r="E1" s="8"/>
      <c r="F1" s="8"/>
      <c r="G1" s="8"/>
      <c r="H1" s="8"/>
      <c r="I1" s="8"/>
    </row>
    <row r="2" spans="1:11">
      <c r="A2" s="8"/>
      <c r="B2" s="8"/>
      <c r="C2" s="8"/>
      <c r="D2" s="8"/>
      <c r="E2" s="8"/>
      <c r="F2" s="8"/>
      <c r="G2" s="8"/>
      <c r="H2" s="8"/>
      <c r="I2" s="8"/>
    </row>
    <row r="4" spans="1:11">
      <c r="A4" s="290" t="s">
        <v>314</v>
      </c>
      <c r="B4" s="290"/>
      <c r="C4" s="290"/>
      <c r="D4" s="290"/>
      <c r="E4" s="290"/>
      <c r="F4" s="290"/>
      <c r="G4" s="290"/>
      <c r="H4" s="19"/>
    </row>
    <row r="5" spans="1:11">
      <c r="A5" s="19"/>
      <c r="B5" s="29"/>
      <c r="C5" s="19"/>
      <c r="D5" s="19"/>
      <c r="E5" s="19"/>
      <c r="F5" s="19"/>
      <c r="G5" s="19"/>
      <c r="H5" s="19"/>
    </row>
    <row r="6" spans="1:11" ht="36" customHeight="1">
      <c r="A6" s="294" t="s">
        <v>88</v>
      </c>
      <c r="B6" s="292" t="s">
        <v>7</v>
      </c>
      <c r="C6" s="287" t="s">
        <v>465</v>
      </c>
      <c r="D6" s="296"/>
      <c r="E6" s="296"/>
      <c r="F6" s="296"/>
      <c r="G6" s="297"/>
      <c r="H6" s="29"/>
    </row>
    <row r="7" spans="1:11" ht="111" customHeight="1">
      <c r="A7" s="295"/>
      <c r="B7" s="293"/>
      <c r="C7" s="139" t="s">
        <v>292</v>
      </c>
      <c r="D7" s="139" t="s">
        <v>293</v>
      </c>
      <c r="E7" s="139" t="s">
        <v>294</v>
      </c>
      <c r="F7" s="139" t="s">
        <v>295</v>
      </c>
      <c r="G7" s="5" t="s">
        <v>411</v>
      </c>
      <c r="H7" s="29"/>
    </row>
    <row r="8" spans="1:11" ht="18" customHeight="1">
      <c r="A8" s="4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4">
        <v>7</v>
      </c>
      <c r="H8" s="29"/>
    </row>
    <row r="9" spans="1:11" ht="35.25" customHeight="1">
      <c r="A9" s="298" t="s">
        <v>313</v>
      </c>
      <c r="B9" s="298"/>
      <c r="C9" s="298"/>
      <c r="D9" s="298"/>
      <c r="E9" s="298"/>
      <c r="F9" s="298"/>
      <c r="G9" s="298"/>
      <c r="H9" s="15"/>
    </row>
    <row r="10" spans="1:11" s="78" customFormat="1" ht="20.25" customHeight="1">
      <c r="A10" s="193" t="s">
        <v>73</v>
      </c>
      <c r="B10" s="194">
        <v>1000</v>
      </c>
      <c r="C10" s="187">
        <v>372764.2</v>
      </c>
      <c r="D10" s="187">
        <v>380525.2</v>
      </c>
      <c r="E10" s="187">
        <f>D10-C10</f>
        <v>7761</v>
      </c>
      <c r="F10" s="187">
        <f t="shared" ref="F10:F38" si="0">D10*100/C10</f>
        <v>102.08201324054187</v>
      </c>
      <c r="G10" s="195"/>
      <c r="H10" s="181"/>
    </row>
    <row r="11" spans="1:11" s="79" customFormat="1" ht="19.5" customHeight="1">
      <c r="A11" s="193" t="s">
        <v>68</v>
      </c>
      <c r="B11" s="194">
        <v>1010</v>
      </c>
      <c r="C11" s="196">
        <f>C12+C13+C14+C15+C16+C17+C18+C19</f>
        <v>343928.30000000005</v>
      </c>
      <c r="D11" s="196">
        <f>SUM(D12:D19)</f>
        <v>327129.2</v>
      </c>
      <c r="E11" s="187">
        <f t="shared" ref="E11:E80" si="1">D11-C11</f>
        <v>-16799.100000000035</v>
      </c>
      <c r="F11" s="187">
        <f t="shared" si="0"/>
        <v>95.115522624919194</v>
      </c>
      <c r="G11" s="197"/>
      <c r="H11" s="181"/>
      <c r="I11" s="254"/>
      <c r="J11" s="254"/>
      <c r="K11" s="260">
        <f>D11-I11</f>
        <v>327129.2</v>
      </c>
    </row>
    <row r="12" spans="1:11" ht="18.75" customHeight="1">
      <c r="A12" s="198" t="s">
        <v>92</v>
      </c>
      <c r="B12" s="199">
        <v>1011</v>
      </c>
      <c r="C12" s="200">
        <v>86725.8</v>
      </c>
      <c r="D12" s="236">
        <v>84224.9</v>
      </c>
      <c r="E12" s="190">
        <f t="shared" si="1"/>
        <v>-2500.9000000000087</v>
      </c>
      <c r="F12" s="190">
        <f t="shared" si="0"/>
        <v>97.116313715180482</v>
      </c>
      <c r="G12" s="240"/>
      <c r="H12" s="182"/>
    </row>
    <row r="13" spans="1:11" ht="20.100000000000001" customHeight="1">
      <c r="A13" s="198" t="s">
        <v>34</v>
      </c>
      <c r="B13" s="199">
        <v>1012</v>
      </c>
      <c r="C13" s="200">
        <v>534</v>
      </c>
      <c r="D13" s="236">
        <v>525.5</v>
      </c>
      <c r="E13" s="190">
        <f t="shared" si="1"/>
        <v>-8.5</v>
      </c>
      <c r="F13" s="190">
        <f>D13*100/C13</f>
        <v>98.408239700374537</v>
      </c>
      <c r="G13" s="240"/>
      <c r="H13" s="182"/>
    </row>
    <row r="14" spans="1:11" ht="19.5" customHeight="1">
      <c r="A14" s="198" t="s">
        <v>33</v>
      </c>
      <c r="B14" s="199">
        <v>1013</v>
      </c>
      <c r="C14" s="200">
        <v>22.6</v>
      </c>
      <c r="D14" s="236">
        <v>22.5</v>
      </c>
      <c r="E14" s="190">
        <f t="shared" si="1"/>
        <v>-0.10000000000000142</v>
      </c>
      <c r="F14" s="190">
        <f t="shared" si="0"/>
        <v>99.557522123893804</v>
      </c>
      <c r="G14" s="240"/>
      <c r="H14" s="182"/>
    </row>
    <row r="15" spans="1:11" ht="22.5" customHeight="1">
      <c r="A15" s="198" t="s">
        <v>16</v>
      </c>
      <c r="B15" s="199">
        <v>1014</v>
      </c>
      <c r="C15" s="200">
        <v>189509.6</v>
      </c>
      <c r="D15" s="236">
        <v>182188.5</v>
      </c>
      <c r="E15" s="190">
        <f t="shared" si="1"/>
        <v>-7321.1000000000058</v>
      </c>
      <c r="F15" s="190">
        <f t="shared" si="0"/>
        <v>96.136818398645758</v>
      </c>
      <c r="G15" s="240"/>
      <c r="H15" s="182"/>
    </row>
    <row r="16" spans="1:11" ht="23.25" customHeight="1">
      <c r="A16" s="198" t="s">
        <v>17</v>
      </c>
      <c r="B16" s="199">
        <v>1015</v>
      </c>
      <c r="C16" s="200">
        <v>39269.4</v>
      </c>
      <c r="D16" s="236">
        <v>37368.6</v>
      </c>
      <c r="E16" s="190">
        <f t="shared" si="1"/>
        <v>-1900.8000000000029</v>
      </c>
      <c r="F16" s="190">
        <f t="shared" si="0"/>
        <v>95.159589909700685</v>
      </c>
      <c r="G16" s="240"/>
      <c r="H16" s="182"/>
    </row>
    <row r="17" spans="1:11" ht="54" customHeight="1">
      <c r="A17" s="198" t="s">
        <v>85</v>
      </c>
      <c r="B17" s="199">
        <v>1016</v>
      </c>
      <c r="C17" s="200">
        <v>4305.3</v>
      </c>
      <c r="D17" s="236">
        <v>3121.2</v>
      </c>
      <c r="E17" s="190">
        <f t="shared" si="1"/>
        <v>-1184.1000000000004</v>
      </c>
      <c r="F17" s="190">
        <f t="shared" si="0"/>
        <v>72.49669012612361</v>
      </c>
      <c r="G17" s="240"/>
      <c r="H17" s="182"/>
    </row>
    <row r="18" spans="1:11" ht="20.100000000000001" customHeight="1">
      <c r="A18" s="198" t="s">
        <v>32</v>
      </c>
      <c r="B18" s="199">
        <v>1017</v>
      </c>
      <c r="C18" s="200">
        <v>5900.2</v>
      </c>
      <c r="D18" s="236">
        <v>5310.1</v>
      </c>
      <c r="E18" s="190">
        <f t="shared" si="1"/>
        <v>-590.09999999999945</v>
      </c>
      <c r="F18" s="190">
        <f t="shared" si="0"/>
        <v>89.998644113758857</v>
      </c>
      <c r="G18" s="240"/>
      <c r="H18" s="182"/>
    </row>
    <row r="19" spans="1:11" ht="20.100000000000001" customHeight="1">
      <c r="A19" s="198" t="s">
        <v>57</v>
      </c>
      <c r="B19" s="199">
        <v>1018</v>
      </c>
      <c r="C19" s="200">
        <f>C20+C23+C24</f>
        <v>17661.400000000001</v>
      </c>
      <c r="D19" s="200">
        <f>D20+D23+D24</f>
        <v>14367.900000000001</v>
      </c>
      <c r="E19" s="190">
        <f t="shared" si="1"/>
        <v>-3293.5</v>
      </c>
      <c r="F19" s="190">
        <f t="shared" si="0"/>
        <v>81.351987951125054</v>
      </c>
      <c r="G19" s="240"/>
      <c r="H19" s="182"/>
    </row>
    <row r="20" spans="1:11" ht="20.100000000000001" customHeight="1">
      <c r="A20" s="198" t="s">
        <v>333</v>
      </c>
      <c r="B20" s="199" t="s">
        <v>316</v>
      </c>
      <c r="C20" s="200">
        <f>C21+C22</f>
        <v>17</v>
      </c>
      <c r="D20" s="200">
        <f>D21+D22</f>
        <v>17.100000000000001</v>
      </c>
      <c r="E20" s="190">
        <f t="shared" si="1"/>
        <v>0.10000000000000142</v>
      </c>
      <c r="F20" s="190">
        <f t="shared" si="0"/>
        <v>100.58823529411767</v>
      </c>
      <c r="G20" s="240"/>
      <c r="H20" s="182"/>
      <c r="K20" s="244"/>
    </row>
    <row r="21" spans="1:11" ht="21.75" customHeight="1">
      <c r="A21" s="198" t="s">
        <v>317</v>
      </c>
      <c r="B21" s="199" t="s">
        <v>318</v>
      </c>
      <c r="C21" s="200">
        <v>14.5</v>
      </c>
      <c r="D21" s="236">
        <v>14.6</v>
      </c>
      <c r="E21" s="190">
        <f t="shared" si="1"/>
        <v>9.9999999999999645E-2</v>
      </c>
      <c r="F21" s="190">
        <f t="shared" si="0"/>
        <v>100.68965517241379</v>
      </c>
      <c r="G21" s="240"/>
      <c r="H21" s="182"/>
    </row>
    <row r="22" spans="1:11" ht="19.5" customHeight="1">
      <c r="A22" s="198" t="s">
        <v>319</v>
      </c>
      <c r="B22" s="199" t="s">
        <v>320</v>
      </c>
      <c r="C22" s="200">
        <v>2.5</v>
      </c>
      <c r="D22" s="236">
        <v>2.5</v>
      </c>
      <c r="E22" s="190">
        <f t="shared" si="1"/>
        <v>0</v>
      </c>
      <c r="F22" s="190">
        <f t="shared" si="0"/>
        <v>100</v>
      </c>
      <c r="G22" s="240"/>
      <c r="H22" s="182"/>
    </row>
    <row r="23" spans="1:11" ht="21" customHeight="1">
      <c r="A23" s="198" t="s">
        <v>321</v>
      </c>
      <c r="B23" s="199" t="s">
        <v>322</v>
      </c>
      <c r="C23" s="200">
        <v>7476.1</v>
      </c>
      <c r="D23" s="236">
        <v>6665.9</v>
      </c>
      <c r="E23" s="190">
        <f t="shared" si="1"/>
        <v>-810.20000000000073</v>
      </c>
      <c r="F23" s="190">
        <f t="shared" si="0"/>
        <v>89.162798785463011</v>
      </c>
      <c r="G23" s="240"/>
      <c r="H23" s="182"/>
      <c r="I23" s="26"/>
    </row>
    <row r="24" spans="1:11" ht="20.100000000000001" customHeight="1">
      <c r="A24" s="198" t="s">
        <v>332</v>
      </c>
      <c r="B24" s="199" t="s">
        <v>323</v>
      </c>
      <c r="C24" s="200">
        <f>SUM(C25:C38)</f>
        <v>10168.299999999999</v>
      </c>
      <c r="D24" s="236">
        <f>SUM(D25:D38)</f>
        <v>7684.9000000000005</v>
      </c>
      <c r="E24" s="190">
        <f t="shared" si="1"/>
        <v>-2483.3999999999987</v>
      </c>
      <c r="F24" s="190">
        <f t="shared" si="0"/>
        <v>75.577038443004241</v>
      </c>
      <c r="G24" s="240"/>
      <c r="H24" s="182"/>
    </row>
    <row r="25" spans="1:11" ht="20.100000000000001" customHeight="1">
      <c r="A25" s="198" t="s">
        <v>324</v>
      </c>
      <c r="B25" s="199"/>
      <c r="C25" s="200">
        <v>95.2</v>
      </c>
      <c r="D25" s="236">
        <v>86.2</v>
      </c>
      <c r="E25" s="190">
        <f t="shared" si="1"/>
        <v>-9</v>
      </c>
      <c r="F25" s="190">
        <f t="shared" si="0"/>
        <v>90.546218487394952</v>
      </c>
      <c r="G25" s="240"/>
      <c r="H25" s="182"/>
    </row>
    <row r="26" spans="1:11" ht="36.75" customHeight="1">
      <c r="A26" s="267" t="s">
        <v>325</v>
      </c>
      <c r="B26" s="199"/>
      <c r="C26" s="200">
        <v>1469.7</v>
      </c>
      <c r="D26" s="236">
        <v>1221.7</v>
      </c>
      <c r="E26" s="190">
        <f t="shared" si="1"/>
        <v>-248</v>
      </c>
      <c r="F26" s="190">
        <f t="shared" si="0"/>
        <v>83.125807988024761</v>
      </c>
      <c r="G26" s="240"/>
      <c r="H26" s="182"/>
      <c r="J26" s="252"/>
    </row>
    <row r="27" spans="1:11">
      <c r="A27" s="267" t="s">
        <v>453</v>
      </c>
      <c r="B27" s="199"/>
      <c r="C27" s="200">
        <v>429.3</v>
      </c>
      <c r="D27" s="236">
        <v>407.4</v>
      </c>
      <c r="E27" s="190">
        <f t="shared" si="1"/>
        <v>-21.900000000000034</v>
      </c>
      <c r="F27" s="190">
        <f t="shared" si="0"/>
        <v>94.898672257162815</v>
      </c>
      <c r="G27" s="240"/>
      <c r="H27" s="182"/>
    </row>
    <row r="28" spans="1:11" ht="18.75" customHeight="1">
      <c r="A28" s="267" t="s">
        <v>440</v>
      </c>
      <c r="B28" s="199"/>
      <c r="C28" s="200">
        <v>1841.5</v>
      </c>
      <c r="D28" s="236">
        <v>1384.8</v>
      </c>
      <c r="E28" s="190">
        <f t="shared" si="1"/>
        <v>-456.70000000000005</v>
      </c>
      <c r="F28" s="190">
        <f t="shared" si="0"/>
        <v>75.199565571544937</v>
      </c>
      <c r="G28" s="240"/>
      <c r="H28" s="182"/>
    </row>
    <row r="29" spans="1:11" ht="18.75" customHeight="1">
      <c r="A29" s="198" t="s">
        <v>327</v>
      </c>
      <c r="B29" s="199"/>
      <c r="C29" s="200">
        <v>220.5</v>
      </c>
      <c r="D29" s="236">
        <v>226.2</v>
      </c>
      <c r="E29" s="190">
        <f t="shared" si="1"/>
        <v>5.6999999999999886</v>
      </c>
      <c r="F29" s="190">
        <f t="shared" si="0"/>
        <v>102.58503401360544</v>
      </c>
      <c r="G29" s="240"/>
      <c r="H29" s="182"/>
    </row>
    <row r="30" spans="1:11" ht="20.100000000000001" customHeight="1">
      <c r="A30" s="198" t="s">
        <v>423</v>
      </c>
      <c r="B30" s="199"/>
      <c r="C30" s="200">
        <v>19.8</v>
      </c>
      <c r="D30" s="236">
        <v>13.7</v>
      </c>
      <c r="E30" s="190">
        <f t="shared" si="1"/>
        <v>-6.1000000000000014</v>
      </c>
      <c r="F30" s="190">
        <f t="shared" si="0"/>
        <v>69.191919191919183</v>
      </c>
      <c r="G30" s="240"/>
      <c r="H30" s="182"/>
    </row>
    <row r="31" spans="1:11" ht="20.100000000000001" customHeight="1">
      <c r="A31" s="198" t="s">
        <v>419</v>
      </c>
      <c r="B31" s="199"/>
      <c r="C31" s="200"/>
      <c r="D31" s="236"/>
      <c r="E31" s="190">
        <f t="shared" si="1"/>
        <v>0</v>
      </c>
      <c r="F31" s="190" t="e">
        <f t="shared" si="0"/>
        <v>#DIV/0!</v>
      </c>
      <c r="G31" s="240"/>
      <c r="H31" s="182"/>
    </row>
    <row r="32" spans="1:11" ht="20.100000000000001" customHeight="1">
      <c r="A32" s="198" t="s">
        <v>469</v>
      </c>
      <c r="B32" s="199"/>
      <c r="C32" s="200">
        <v>0.1</v>
      </c>
      <c r="D32" s="236">
        <v>0.1</v>
      </c>
      <c r="E32" s="190"/>
      <c r="F32" s="190"/>
      <c r="G32" s="240"/>
      <c r="H32" s="182"/>
    </row>
    <row r="33" spans="1:11" ht="20.25" customHeight="1">
      <c r="A33" s="198" t="s">
        <v>328</v>
      </c>
      <c r="B33" s="199"/>
      <c r="C33" s="200">
        <v>173.6</v>
      </c>
      <c r="D33" s="236">
        <v>110.6</v>
      </c>
      <c r="E33" s="190">
        <f t="shared" si="1"/>
        <v>-63</v>
      </c>
      <c r="F33" s="190">
        <f t="shared" si="0"/>
        <v>63.70967741935484</v>
      </c>
      <c r="G33" s="240"/>
      <c r="H33" s="182"/>
    </row>
    <row r="34" spans="1:11" ht="20.100000000000001" customHeight="1">
      <c r="A34" s="198" t="s">
        <v>329</v>
      </c>
      <c r="B34" s="199"/>
      <c r="C34" s="200">
        <v>594.1</v>
      </c>
      <c r="D34" s="236">
        <v>543</v>
      </c>
      <c r="E34" s="190">
        <f t="shared" si="1"/>
        <v>-51.100000000000023</v>
      </c>
      <c r="F34" s="190">
        <f t="shared" si="0"/>
        <v>91.398754418448064</v>
      </c>
      <c r="G34" s="240"/>
      <c r="H34" s="182"/>
    </row>
    <row r="35" spans="1:11" ht="18.75" customHeight="1">
      <c r="A35" s="198" t="s">
        <v>455</v>
      </c>
      <c r="B35" s="199"/>
      <c r="C35" s="200">
        <v>35.9</v>
      </c>
      <c r="D35" s="236">
        <v>22.5</v>
      </c>
      <c r="E35" s="190">
        <f t="shared" si="1"/>
        <v>-13.399999999999999</v>
      </c>
      <c r="F35" s="190">
        <f t="shared" si="0"/>
        <v>62.674094707520894</v>
      </c>
      <c r="G35" s="240"/>
      <c r="H35" s="182"/>
    </row>
    <row r="36" spans="1:11" ht="20.100000000000001" customHeight="1">
      <c r="A36" s="203" t="s">
        <v>156</v>
      </c>
      <c r="B36" s="199"/>
      <c r="C36" s="200">
        <v>566.5</v>
      </c>
      <c r="D36" s="236">
        <v>429.1</v>
      </c>
      <c r="E36" s="190">
        <f t="shared" ref="E36:E38" si="2">D36-C36</f>
        <v>-137.39999999999998</v>
      </c>
      <c r="F36" s="190">
        <f t="shared" si="0"/>
        <v>75.745807590467791</v>
      </c>
      <c r="G36" s="240"/>
      <c r="H36" s="182"/>
    </row>
    <row r="37" spans="1:11" ht="21" customHeight="1">
      <c r="A37" s="267" t="s">
        <v>441</v>
      </c>
      <c r="B37" s="199"/>
      <c r="C37" s="200">
        <v>200</v>
      </c>
      <c r="D37" s="236">
        <v>120.3</v>
      </c>
      <c r="E37" s="190">
        <f t="shared" si="2"/>
        <v>-79.7</v>
      </c>
      <c r="F37" s="190">
        <f t="shared" si="0"/>
        <v>60.15</v>
      </c>
      <c r="G37" s="240"/>
      <c r="H37" s="182"/>
    </row>
    <row r="38" spans="1:11" ht="20.25" customHeight="1">
      <c r="A38" s="267" t="s">
        <v>442</v>
      </c>
      <c r="B38" s="199"/>
      <c r="C38" s="200">
        <v>4522.1000000000004</v>
      </c>
      <c r="D38" s="236">
        <v>3119.3</v>
      </c>
      <c r="E38" s="190">
        <f t="shared" si="2"/>
        <v>-1402.8000000000002</v>
      </c>
      <c r="F38" s="190">
        <f t="shared" si="0"/>
        <v>68.979014174830269</v>
      </c>
      <c r="G38" s="240"/>
      <c r="H38" s="182"/>
    </row>
    <row r="39" spans="1:11" s="78" customFormat="1" ht="19.5" customHeight="1">
      <c r="A39" s="193" t="s">
        <v>96</v>
      </c>
      <c r="B39" s="194">
        <v>1020</v>
      </c>
      <c r="C39" s="187">
        <f>C10-C11</f>
        <v>28835.899999999965</v>
      </c>
      <c r="D39" s="212">
        <f>D10-D11</f>
        <v>53396</v>
      </c>
      <c r="E39" s="187">
        <f t="shared" si="1"/>
        <v>24560.100000000035</v>
      </c>
      <c r="F39" s="187">
        <f t="shared" ref="F39:F70" si="3">D39*100/C39</f>
        <v>185.17195579121881</v>
      </c>
      <c r="G39" s="241"/>
      <c r="H39" s="181"/>
    </row>
    <row r="40" spans="1:11" s="79" customFormat="1" ht="19.5" customHeight="1">
      <c r="A40" s="204" t="s">
        <v>81</v>
      </c>
      <c r="B40" s="205">
        <v>1030</v>
      </c>
      <c r="C40" s="180">
        <f>C41+C42+C43+C44+C45+C46+C47+C48+C49+C50+C51+C52+C53+C54+C55+C56+C57+C58+C59+C60+C62</f>
        <v>32462.9</v>
      </c>
      <c r="D40" s="245">
        <f>D41+D42+D43+D44+D45+D46+D47+D48+D49+D50+D51+D52+D53+D54+D55+D56+D57+D58+D59+D60+D62</f>
        <v>31173.8</v>
      </c>
      <c r="E40" s="187">
        <f t="shared" si="1"/>
        <v>-1289.1000000000022</v>
      </c>
      <c r="F40" s="187">
        <f t="shared" si="3"/>
        <v>96.029005418493099</v>
      </c>
      <c r="G40" s="242"/>
      <c r="H40" s="181"/>
      <c r="K40" s="261">
        <f>D40-I40</f>
        <v>31173.8</v>
      </c>
    </row>
    <row r="41" spans="1:11" ht="35.25" customHeight="1">
      <c r="A41" s="203" t="s">
        <v>50</v>
      </c>
      <c r="B41" s="174">
        <v>1031</v>
      </c>
      <c r="C41" s="172"/>
      <c r="D41" s="172"/>
      <c r="E41" s="190">
        <f>D41-C41</f>
        <v>0</v>
      </c>
      <c r="F41" s="190" t="e">
        <f t="shared" si="3"/>
        <v>#DIV/0!</v>
      </c>
      <c r="G41" s="240"/>
      <c r="H41" s="182"/>
      <c r="I41" s="93"/>
    </row>
    <row r="42" spans="1:11" ht="20.100000000000001" customHeight="1">
      <c r="A42" s="203" t="s">
        <v>74</v>
      </c>
      <c r="B42" s="174">
        <v>1032</v>
      </c>
      <c r="C42" s="172"/>
      <c r="D42" s="172"/>
      <c r="E42" s="190">
        <f t="shared" si="1"/>
        <v>0</v>
      </c>
      <c r="F42" s="190" t="e">
        <f t="shared" si="3"/>
        <v>#DIV/0!</v>
      </c>
      <c r="G42" s="240"/>
      <c r="H42" s="182"/>
      <c r="I42" s="93"/>
    </row>
    <row r="43" spans="1:11" ht="20.100000000000001" customHeight="1">
      <c r="A43" s="203" t="s">
        <v>31</v>
      </c>
      <c r="B43" s="174">
        <v>1033</v>
      </c>
      <c r="C43" s="172"/>
      <c r="D43" s="172"/>
      <c r="E43" s="190">
        <f t="shared" si="1"/>
        <v>0</v>
      </c>
      <c r="F43" s="190" t="e">
        <f t="shared" si="3"/>
        <v>#DIV/0!</v>
      </c>
      <c r="G43" s="240"/>
      <c r="H43" s="182"/>
      <c r="I43" s="93"/>
    </row>
    <row r="44" spans="1:11" ht="20.100000000000001" customHeight="1">
      <c r="A44" s="203" t="s">
        <v>9</v>
      </c>
      <c r="B44" s="174">
        <v>1034</v>
      </c>
      <c r="C44" s="172"/>
      <c r="D44" s="172"/>
      <c r="E44" s="190">
        <f t="shared" si="1"/>
        <v>0</v>
      </c>
      <c r="F44" s="190" t="e">
        <f t="shared" si="3"/>
        <v>#DIV/0!</v>
      </c>
      <c r="G44" s="240"/>
      <c r="H44" s="182"/>
      <c r="I44" s="93"/>
    </row>
    <row r="45" spans="1:11" ht="20.100000000000001" customHeight="1">
      <c r="A45" s="203" t="s">
        <v>10</v>
      </c>
      <c r="B45" s="174">
        <v>1035</v>
      </c>
      <c r="C45" s="172"/>
      <c r="D45" s="172"/>
      <c r="E45" s="190">
        <f t="shared" si="1"/>
        <v>0</v>
      </c>
      <c r="F45" s="190" t="e">
        <f t="shared" si="3"/>
        <v>#DIV/0!</v>
      </c>
      <c r="G45" s="240"/>
      <c r="H45" s="182"/>
      <c r="I45" s="93"/>
    </row>
    <row r="46" spans="1:11" ht="20.100000000000001" customHeight="1">
      <c r="A46" s="203" t="s">
        <v>15</v>
      </c>
      <c r="B46" s="174">
        <v>1036</v>
      </c>
      <c r="C46" s="172"/>
      <c r="D46" s="172"/>
      <c r="E46" s="190">
        <f t="shared" si="1"/>
        <v>0</v>
      </c>
      <c r="F46" s="190" t="e">
        <f t="shared" si="3"/>
        <v>#DIV/0!</v>
      </c>
      <c r="G46" s="240"/>
      <c r="H46" s="182"/>
      <c r="I46" s="93"/>
    </row>
    <row r="47" spans="1:11" ht="18.75" customHeight="1">
      <c r="A47" s="203" t="s">
        <v>154</v>
      </c>
      <c r="B47" s="174">
        <v>1037</v>
      </c>
      <c r="C47" s="172">
        <v>48.6</v>
      </c>
      <c r="D47" s="172">
        <v>46.1</v>
      </c>
      <c r="E47" s="190">
        <f t="shared" si="1"/>
        <v>-2.5</v>
      </c>
      <c r="F47" s="190">
        <f t="shared" si="3"/>
        <v>94.855967078189295</v>
      </c>
      <c r="G47" s="240"/>
      <c r="H47" s="182"/>
      <c r="I47" s="93"/>
    </row>
    <row r="48" spans="1:11" ht="20.100000000000001" customHeight="1">
      <c r="A48" s="203" t="s">
        <v>16</v>
      </c>
      <c r="B48" s="174">
        <v>1038</v>
      </c>
      <c r="C48" s="172">
        <v>25623.3</v>
      </c>
      <c r="D48" s="172">
        <v>24863.200000000001</v>
      </c>
      <c r="E48" s="190">
        <f t="shared" si="1"/>
        <v>-760.09999999999854</v>
      </c>
      <c r="F48" s="190">
        <f t="shared" si="3"/>
        <v>97.033559299543782</v>
      </c>
      <c r="G48" s="240"/>
      <c r="H48" s="182"/>
      <c r="I48" s="93"/>
    </row>
    <row r="49" spans="1:9" ht="19.5" customHeight="1">
      <c r="A49" s="203" t="s">
        <v>17</v>
      </c>
      <c r="B49" s="174">
        <v>1039</v>
      </c>
      <c r="C49" s="172">
        <v>4926.1000000000004</v>
      </c>
      <c r="D49" s="172">
        <v>4682</v>
      </c>
      <c r="E49" s="190">
        <f t="shared" si="1"/>
        <v>-244.10000000000036</v>
      </c>
      <c r="F49" s="190">
        <f t="shared" si="3"/>
        <v>95.044761576094672</v>
      </c>
      <c r="G49" s="240"/>
      <c r="H49" s="182"/>
      <c r="I49" s="93"/>
    </row>
    <row r="50" spans="1:9" ht="38.25" customHeight="1">
      <c r="A50" s="203" t="s">
        <v>18</v>
      </c>
      <c r="B50" s="174">
        <v>1040</v>
      </c>
      <c r="C50" s="172">
        <v>247.4</v>
      </c>
      <c r="D50" s="172">
        <v>145.69999999999999</v>
      </c>
      <c r="E50" s="190">
        <f t="shared" si="1"/>
        <v>-101.70000000000002</v>
      </c>
      <c r="F50" s="190">
        <f t="shared" si="3"/>
        <v>58.892481810832649</v>
      </c>
      <c r="G50" s="240"/>
      <c r="H50" s="182"/>
      <c r="I50" s="93"/>
    </row>
    <row r="51" spans="1:9" ht="36.75" customHeight="1">
      <c r="A51" s="203" t="s">
        <v>19</v>
      </c>
      <c r="B51" s="174">
        <v>1041</v>
      </c>
      <c r="C51" s="172"/>
      <c r="D51" s="172"/>
      <c r="E51" s="190">
        <f t="shared" si="1"/>
        <v>0</v>
      </c>
      <c r="F51" s="190" t="e">
        <f t="shared" si="3"/>
        <v>#DIV/0!</v>
      </c>
      <c r="G51" s="240"/>
      <c r="H51" s="182"/>
      <c r="I51" s="93"/>
    </row>
    <row r="52" spans="1:9" ht="36.75" customHeight="1">
      <c r="A52" s="203" t="s">
        <v>20</v>
      </c>
      <c r="B52" s="174">
        <v>1042</v>
      </c>
      <c r="C52" s="172"/>
      <c r="D52" s="172"/>
      <c r="E52" s="190">
        <f t="shared" si="1"/>
        <v>0</v>
      </c>
      <c r="F52" s="190" t="e">
        <f t="shared" si="3"/>
        <v>#DIV/0!</v>
      </c>
      <c r="G52" s="240"/>
      <c r="H52" s="182"/>
      <c r="I52" s="93"/>
    </row>
    <row r="53" spans="1:9" ht="20.100000000000001" customHeight="1">
      <c r="A53" s="203" t="s">
        <v>21</v>
      </c>
      <c r="B53" s="174">
        <v>1043</v>
      </c>
      <c r="C53" s="172"/>
      <c r="D53" s="172"/>
      <c r="E53" s="190">
        <f t="shared" si="1"/>
        <v>0</v>
      </c>
      <c r="F53" s="190" t="e">
        <f t="shared" si="3"/>
        <v>#DIV/0!</v>
      </c>
      <c r="G53" s="240"/>
      <c r="H53" s="182"/>
      <c r="I53" s="93"/>
    </row>
    <row r="54" spans="1:9" ht="20.100000000000001" customHeight="1">
      <c r="A54" s="203" t="s">
        <v>155</v>
      </c>
      <c r="B54" s="174">
        <v>1044</v>
      </c>
      <c r="C54" s="172"/>
      <c r="D54" s="172"/>
      <c r="E54" s="190">
        <f t="shared" si="1"/>
        <v>0</v>
      </c>
      <c r="F54" s="190" t="e">
        <f t="shared" si="3"/>
        <v>#DIV/0!</v>
      </c>
      <c r="G54" s="240"/>
      <c r="H54" s="182"/>
      <c r="I54" s="93"/>
    </row>
    <row r="55" spans="1:9" ht="21.75" customHeight="1">
      <c r="A55" s="203" t="s">
        <v>35</v>
      </c>
      <c r="B55" s="174">
        <v>1045</v>
      </c>
      <c r="C55" s="172"/>
      <c r="D55" s="188"/>
      <c r="E55" s="190">
        <f t="shared" si="1"/>
        <v>0</v>
      </c>
      <c r="F55" s="190" t="e">
        <f t="shared" si="3"/>
        <v>#DIV/0!</v>
      </c>
      <c r="G55" s="240"/>
      <c r="H55" s="182"/>
      <c r="I55" s="93"/>
    </row>
    <row r="56" spans="1:9" ht="20.100000000000001" customHeight="1">
      <c r="A56" s="203" t="s">
        <v>22</v>
      </c>
      <c r="B56" s="174">
        <v>1046</v>
      </c>
      <c r="C56" s="172"/>
      <c r="D56" s="172"/>
      <c r="E56" s="190">
        <f t="shared" si="1"/>
        <v>0</v>
      </c>
      <c r="F56" s="190" t="e">
        <f t="shared" si="3"/>
        <v>#DIV/0!</v>
      </c>
      <c r="G56" s="240"/>
      <c r="H56" s="182"/>
      <c r="I56" s="93"/>
    </row>
    <row r="57" spans="1:9" ht="20.100000000000001" customHeight="1">
      <c r="A57" s="203" t="s">
        <v>23</v>
      </c>
      <c r="B57" s="174">
        <v>1047</v>
      </c>
      <c r="C57" s="172"/>
      <c r="D57" s="188"/>
      <c r="E57" s="190">
        <f t="shared" si="1"/>
        <v>0</v>
      </c>
      <c r="F57" s="190" t="e">
        <f t="shared" si="3"/>
        <v>#DIV/0!</v>
      </c>
      <c r="G57" s="240"/>
      <c r="H57" s="182"/>
      <c r="I57" s="93"/>
    </row>
    <row r="58" spans="1:9" ht="20.100000000000001" customHeight="1">
      <c r="A58" s="203" t="s">
        <v>24</v>
      </c>
      <c r="B58" s="174">
        <v>1048</v>
      </c>
      <c r="C58" s="172"/>
      <c r="D58" s="172"/>
      <c r="E58" s="190">
        <f t="shared" si="1"/>
        <v>0</v>
      </c>
      <c r="F58" s="190" t="e">
        <f t="shared" si="3"/>
        <v>#DIV/0!</v>
      </c>
      <c r="G58" s="240"/>
      <c r="H58" s="182"/>
      <c r="I58" s="93"/>
    </row>
    <row r="59" spans="1:9" ht="20.100000000000001" customHeight="1">
      <c r="A59" s="203" t="s">
        <v>156</v>
      </c>
      <c r="B59" s="174">
        <v>1049</v>
      </c>
      <c r="C59" s="172">
        <v>56.5</v>
      </c>
      <c r="D59" s="172">
        <v>26.5</v>
      </c>
      <c r="E59" s="190">
        <f>D59-C59</f>
        <v>-30</v>
      </c>
      <c r="F59" s="190">
        <f t="shared" si="3"/>
        <v>46.902654867256636</v>
      </c>
      <c r="G59" s="240"/>
      <c r="H59" s="182"/>
      <c r="I59" s="93"/>
    </row>
    <row r="60" spans="1:9" ht="38.25" customHeight="1">
      <c r="A60" s="203" t="s">
        <v>157</v>
      </c>
      <c r="B60" s="174">
        <v>1050</v>
      </c>
      <c r="C60" s="172"/>
      <c r="D60" s="172"/>
      <c r="E60" s="190">
        <f t="shared" si="1"/>
        <v>0</v>
      </c>
      <c r="F60" s="190" t="e">
        <f t="shared" si="3"/>
        <v>#DIV/0!</v>
      </c>
      <c r="G60" s="240"/>
      <c r="H60" s="182"/>
      <c r="I60" s="93"/>
    </row>
    <row r="61" spans="1:9" ht="20.100000000000001" customHeight="1">
      <c r="A61" s="203" t="s">
        <v>25</v>
      </c>
      <c r="B61" s="174" t="s">
        <v>158</v>
      </c>
      <c r="C61" s="172"/>
      <c r="D61" s="172"/>
      <c r="E61" s="190">
        <f t="shared" si="1"/>
        <v>0</v>
      </c>
      <c r="F61" s="190" t="e">
        <f t="shared" si="3"/>
        <v>#DIV/0!</v>
      </c>
      <c r="G61" s="240"/>
      <c r="H61" s="182"/>
      <c r="I61" s="93"/>
    </row>
    <row r="62" spans="1:9" ht="20.100000000000001" customHeight="1">
      <c r="A62" s="203" t="s">
        <v>51</v>
      </c>
      <c r="B62" s="174">
        <v>1051</v>
      </c>
      <c r="C62" s="173">
        <f>C63+C67+C68+C69+C70+C71+C72+C73+C74</f>
        <v>1561</v>
      </c>
      <c r="D62" s="173">
        <f>D63+D67+D68+D69+D70+D71+D72+D73+D74</f>
        <v>1410.3000000000002</v>
      </c>
      <c r="E62" s="190">
        <f t="shared" si="1"/>
        <v>-150.69999999999982</v>
      </c>
      <c r="F62" s="190">
        <f t="shared" si="3"/>
        <v>90.345932094811033</v>
      </c>
      <c r="G62" s="240"/>
      <c r="H62" s="182"/>
      <c r="I62" s="90"/>
    </row>
    <row r="63" spans="1:9" ht="20.100000000000001" customHeight="1">
      <c r="A63" s="191" t="s">
        <v>331</v>
      </c>
      <c r="B63" s="192" t="s">
        <v>330</v>
      </c>
      <c r="C63" s="160">
        <f>SUM(C64:C66)</f>
        <v>0</v>
      </c>
      <c r="D63" s="160">
        <f>SUM(D64:D66)</f>
        <v>0</v>
      </c>
      <c r="E63" s="190">
        <f t="shared" si="1"/>
        <v>0</v>
      </c>
      <c r="F63" s="190" t="e">
        <f t="shared" si="3"/>
        <v>#DIV/0!</v>
      </c>
      <c r="G63" s="240"/>
      <c r="H63" s="182"/>
      <c r="I63" s="90"/>
    </row>
    <row r="64" spans="1:9" ht="18.75" customHeight="1">
      <c r="A64" s="191" t="s">
        <v>317</v>
      </c>
      <c r="B64" s="192" t="s">
        <v>334</v>
      </c>
      <c r="C64" s="160"/>
      <c r="D64" s="160"/>
      <c r="E64" s="190">
        <f t="shared" si="1"/>
        <v>0</v>
      </c>
      <c r="F64" s="190" t="e">
        <f t="shared" si="3"/>
        <v>#DIV/0!</v>
      </c>
      <c r="G64" s="240"/>
      <c r="H64" s="182"/>
      <c r="I64" s="90"/>
    </row>
    <row r="65" spans="1:9" ht="19.5" customHeight="1">
      <c r="A65" s="191" t="s">
        <v>335</v>
      </c>
      <c r="B65" s="192" t="s">
        <v>336</v>
      </c>
      <c r="C65" s="160"/>
      <c r="D65" s="160"/>
      <c r="E65" s="190">
        <f t="shared" si="1"/>
        <v>0</v>
      </c>
      <c r="F65" s="190" t="e">
        <f t="shared" si="3"/>
        <v>#DIV/0!</v>
      </c>
      <c r="G65" s="240"/>
      <c r="H65" s="182"/>
      <c r="I65" s="90"/>
    </row>
    <row r="66" spans="1:9" ht="21" customHeight="1">
      <c r="A66" s="191" t="s">
        <v>319</v>
      </c>
      <c r="B66" s="192" t="s">
        <v>337</v>
      </c>
      <c r="C66" s="160"/>
      <c r="D66" s="160" t="s">
        <v>412</v>
      </c>
      <c r="E66" s="190" t="e">
        <f t="shared" si="1"/>
        <v>#VALUE!</v>
      </c>
      <c r="F66" s="190" t="e">
        <f t="shared" si="3"/>
        <v>#VALUE!</v>
      </c>
      <c r="G66" s="240"/>
      <c r="H66" s="182"/>
      <c r="I66" s="90"/>
    </row>
    <row r="67" spans="1:9" ht="36.75" customHeight="1">
      <c r="A67" s="191" t="s">
        <v>339</v>
      </c>
      <c r="B67" s="192" t="s">
        <v>338</v>
      </c>
      <c r="C67" s="160">
        <v>933.1</v>
      </c>
      <c r="D67" s="160">
        <v>866.1</v>
      </c>
      <c r="E67" s="190">
        <f t="shared" si="1"/>
        <v>-67</v>
      </c>
      <c r="F67" s="190">
        <f t="shared" si="3"/>
        <v>92.819633479798526</v>
      </c>
      <c r="G67" s="240"/>
      <c r="H67" s="182"/>
      <c r="I67" s="90"/>
    </row>
    <row r="68" spans="1:9" ht="23.25" customHeight="1">
      <c r="A68" s="191" t="s">
        <v>340</v>
      </c>
      <c r="B68" s="192" t="s">
        <v>341</v>
      </c>
      <c r="C68" s="160"/>
      <c r="D68" s="189"/>
      <c r="E68" s="190">
        <f t="shared" si="1"/>
        <v>0</v>
      </c>
      <c r="F68" s="190" t="e">
        <f t="shared" si="3"/>
        <v>#DIV/0!</v>
      </c>
      <c r="G68" s="240"/>
      <c r="H68" s="182"/>
      <c r="I68" s="90"/>
    </row>
    <row r="69" spans="1:9" ht="20.25" customHeight="1">
      <c r="A69" s="191" t="s">
        <v>326</v>
      </c>
      <c r="B69" s="192" t="s">
        <v>342</v>
      </c>
      <c r="C69" s="160"/>
      <c r="D69" s="189"/>
      <c r="E69" s="190">
        <f t="shared" si="1"/>
        <v>0</v>
      </c>
      <c r="F69" s="190" t="e">
        <f t="shared" si="3"/>
        <v>#DIV/0!</v>
      </c>
      <c r="G69" s="240"/>
      <c r="H69" s="182"/>
      <c r="I69" s="90"/>
    </row>
    <row r="70" spans="1:9" ht="20.100000000000001" customHeight="1">
      <c r="A70" s="191" t="s">
        <v>321</v>
      </c>
      <c r="B70" s="192" t="s">
        <v>343</v>
      </c>
      <c r="C70" s="160">
        <v>92.7</v>
      </c>
      <c r="D70" s="160">
        <v>87.6</v>
      </c>
      <c r="E70" s="190">
        <f t="shared" si="1"/>
        <v>-5.1000000000000085</v>
      </c>
      <c r="F70" s="190">
        <f t="shared" si="3"/>
        <v>94.498381877022652</v>
      </c>
      <c r="G70" s="240"/>
      <c r="H70" s="182"/>
      <c r="I70" s="90"/>
    </row>
    <row r="71" spans="1:9" ht="21.75" customHeight="1">
      <c r="A71" s="191" t="s">
        <v>407</v>
      </c>
      <c r="B71" s="192" t="s">
        <v>408</v>
      </c>
      <c r="C71" s="160">
        <v>82.4</v>
      </c>
      <c r="D71" s="160">
        <v>62.1</v>
      </c>
      <c r="E71" s="190">
        <f t="shared" si="1"/>
        <v>-20.300000000000004</v>
      </c>
      <c r="F71" s="190">
        <f t="shared" ref="F71:F104" si="4">D71*100/C71</f>
        <v>75.364077669902912</v>
      </c>
      <c r="G71" s="240"/>
      <c r="H71" s="182"/>
      <c r="I71" s="90"/>
    </row>
    <row r="72" spans="1:9" ht="21" customHeight="1">
      <c r="A72" s="191" t="s">
        <v>409</v>
      </c>
      <c r="B72" s="192" t="s">
        <v>410</v>
      </c>
      <c r="C72" s="160">
        <v>20.100000000000001</v>
      </c>
      <c r="D72" s="160">
        <v>17.8</v>
      </c>
      <c r="E72" s="190">
        <f t="shared" si="1"/>
        <v>-2.3000000000000007</v>
      </c>
      <c r="F72" s="190">
        <f t="shared" si="4"/>
        <v>88.557213930348254</v>
      </c>
      <c r="G72" s="240"/>
      <c r="H72" s="182"/>
      <c r="I72" s="90"/>
    </row>
    <row r="73" spans="1:9" ht="21" customHeight="1">
      <c r="A73" s="191" t="s">
        <v>443</v>
      </c>
      <c r="B73" s="192" t="s">
        <v>444</v>
      </c>
      <c r="C73" s="160">
        <v>312</v>
      </c>
      <c r="D73" s="160">
        <v>256</v>
      </c>
      <c r="E73" s="190">
        <f t="shared" si="1"/>
        <v>-56</v>
      </c>
      <c r="F73" s="190">
        <f t="shared" si="4"/>
        <v>82.051282051282058</v>
      </c>
      <c r="G73" s="240"/>
      <c r="H73" s="182"/>
      <c r="I73" s="90"/>
    </row>
    <row r="74" spans="1:9" ht="21" customHeight="1">
      <c r="A74" s="191" t="s">
        <v>442</v>
      </c>
      <c r="B74" s="192" t="s">
        <v>445</v>
      </c>
      <c r="C74" s="160">
        <v>120.7</v>
      </c>
      <c r="D74" s="160">
        <v>120.7</v>
      </c>
      <c r="E74" s="190">
        <f t="shared" si="1"/>
        <v>0</v>
      </c>
      <c r="F74" s="190">
        <f t="shared" si="4"/>
        <v>100</v>
      </c>
      <c r="G74" s="240"/>
      <c r="H74" s="182"/>
      <c r="I74" s="90"/>
    </row>
    <row r="75" spans="1:9" s="79" customFormat="1" ht="20.100000000000001" customHeight="1">
      <c r="A75" s="206" t="s">
        <v>82</v>
      </c>
      <c r="B75" s="207">
        <v>1060</v>
      </c>
      <c r="C75" s="179">
        <f>C76+C77+C78+C79+C80+C81+C82</f>
        <v>0</v>
      </c>
      <c r="D75" s="246">
        <f t="shared" ref="D75" si="5">D76+D77+D78+D79+D80+D81+D82</f>
        <v>0</v>
      </c>
      <c r="E75" s="187">
        <f t="shared" si="1"/>
        <v>0</v>
      </c>
      <c r="F75" s="187" t="e">
        <f t="shared" si="4"/>
        <v>#DIV/0!</v>
      </c>
      <c r="G75" s="242"/>
      <c r="H75" s="181"/>
    </row>
    <row r="76" spans="1:9" ht="20.100000000000001" customHeight="1">
      <c r="A76" s="198" t="s">
        <v>69</v>
      </c>
      <c r="B76" s="184">
        <v>1061</v>
      </c>
      <c r="C76" s="175"/>
      <c r="D76" s="200"/>
      <c r="E76" s="190">
        <f>D76-C76</f>
        <v>0</v>
      </c>
      <c r="F76" s="190" t="e">
        <f t="shared" si="4"/>
        <v>#DIV/0!</v>
      </c>
      <c r="G76" s="202"/>
      <c r="H76" s="182"/>
    </row>
    <row r="77" spans="1:9" ht="20.100000000000001" customHeight="1">
      <c r="A77" s="198" t="s">
        <v>70</v>
      </c>
      <c r="B77" s="184">
        <v>1062</v>
      </c>
      <c r="C77" s="175"/>
      <c r="D77" s="200"/>
      <c r="E77" s="190">
        <f t="shared" si="1"/>
        <v>0</v>
      </c>
      <c r="F77" s="190" t="e">
        <f t="shared" si="4"/>
        <v>#DIV/0!</v>
      </c>
      <c r="G77" s="202"/>
      <c r="H77" s="182"/>
    </row>
    <row r="78" spans="1:9" ht="20.100000000000001" customHeight="1">
      <c r="A78" s="198" t="s">
        <v>16</v>
      </c>
      <c r="B78" s="184">
        <v>1063</v>
      </c>
      <c r="C78" s="175"/>
      <c r="D78" s="200"/>
      <c r="E78" s="190">
        <f t="shared" si="1"/>
        <v>0</v>
      </c>
      <c r="F78" s="190" t="e">
        <f t="shared" si="4"/>
        <v>#DIV/0!</v>
      </c>
      <c r="G78" s="202"/>
      <c r="H78" s="182"/>
    </row>
    <row r="79" spans="1:9" ht="20.100000000000001" customHeight="1">
      <c r="A79" s="208" t="s">
        <v>17</v>
      </c>
      <c r="B79" s="184">
        <v>1064</v>
      </c>
      <c r="C79" s="175"/>
      <c r="D79" s="200"/>
      <c r="E79" s="190">
        <f t="shared" si="1"/>
        <v>0</v>
      </c>
      <c r="F79" s="190" t="e">
        <f t="shared" si="4"/>
        <v>#DIV/0!</v>
      </c>
      <c r="G79" s="202"/>
      <c r="H79" s="182"/>
    </row>
    <row r="80" spans="1:9" ht="20.100000000000001" customHeight="1">
      <c r="A80" s="198" t="s">
        <v>32</v>
      </c>
      <c r="B80" s="184">
        <v>1065</v>
      </c>
      <c r="C80" s="175"/>
      <c r="D80" s="200"/>
      <c r="E80" s="190">
        <f t="shared" si="1"/>
        <v>0</v>
      </c>
      <c r="F80" s="190" t="e">
        <f t="shared" si="4"/>
        <v>#DIV/0!</v>
      </c>
      <c r="G80" s="202"/>
      <c r="H80" s="182"/>
    </row>
    <row r="81" spans="1:11" ht="20.100000000000001" customHeight="1">
      <c r="A81" s="198" t="s">
        <v>39</v>
      </c>
      <c r="B81" s="184">
        <v>1066</v>
      </c>
      <c r="C81" s="175"/>
      <c r="D81" s="200"/>
      <c r="E81" s="190">
        <f t="shared" ref="E81:E129" si="6">D81-C81</f>
        <v>0</v>
      </c>
      <c r="F81" s="190" t="e">
        <f t="shared" si="4"/>
        <v>#DIV/0!</v>
      </c>
      <c r="G81" s="202"/>
      <c r="H81" s="182"/>
    </row>
    <row r="82" spans="1:11" ht="19.5" customHeight="1">
      <c r="A82" s="209" t="s">
        <v>58</v>
      </c>
      <c r="B82" s="210">
        <v>1067</v>
      </c>
      <c r="C82" s="176"/>
      <c r="D82" s="247"/>
      <c r="E82" s="190">
        <f t="shared" si="6"/>
        <v>0</v>
      </c>
      <c r="F82" s="190" t="e">
        <f t="shared" si="4"/>
        <v>#DIV/0!</v>
      </c>
      <c r="G82" s="202"/>
      <c r="H82" s="182"/>
    </row>
    <row r="83" spans="1:11" s="79" customFormat="1" ht="21.75" customHeight="1">
      <c r="A83" s="193" t="s">
        <v>159</v>
      </c>
      <c r="B83" s="211">
        <v>1070</v>
      </c>
      <c r="C83" s="212">
        <f>C84+C85+C86+C95</f>
        <v>121918.6</v>
      </c>
      <c r="D83" s="212">
        <f>D84+D85+D86+D95</f>
        <v>117762.20000000001</v>
      </c>
      <c r="E83" s="187">
        <f t="shared" si="6"/>
        <v>-4156.3999999999942</v>
      </c>
      <c r="F83" s="187">
        <f t="shared" si="4"/>
        <v>96.590840117914752</v>
      </c>
      <c r="G83" s="238"/>
      <c r="H83" s="181"/>
      <c r="I83" s="239"/>
    </row>
    <row r="84" spans="1:11" ht="19.5" customHeight="1">
      <c r="A84" s="203" t="s">
        <v>77</v>
      </c>
      <c r="B84" s="174">
        <v>1071</v>
      </c>
      <c r="C84" s="177"/>
      <c r="D84" s="177"/>
      <c r="E84" s="187">
        <f t="shared" si="6"/>
        <v>0</v>
      </c>
      <c r="F84" s="190" t="e">
        <f t="shared" si="4"/>
        <v>#DIV/0!</v>
      </c>
      <c r="G84" s="202"/>
      <c r="H84" s="182"/>
      <c r="I84" s="93"/>
      <c r="K84" s="252"/>
    </row>
    <row r="85" spans="1:11" ht="19.5" customHeight="1">
      <c r="A85" s="203" t="s">
        <v>160</v>
      </c>
      <c r="B85" s="174">
        <v>1072</v>
      </c>
      <c r="C85" s="177"/>
      <c r="D85" s="177"/>
      <c r="E85" s="187">
        <f t="shared" si="6"/>
        <v>0</v>
      </c>
      <c r="F85" s="190" t="e">
        <f t="shared" si="4"/>
        <v>#DIV/0!</v>
      </c>
      <c r="G85" s="202"/>
      <c r="H85" s="182"/>
      <c r="I85" s="93"/>
    </row>
    <row r="86" spans="1:11" ht="19.5" customHeight="1">
      <c r="A86" s="203" t="s">
        <v>161</v>
      </c>
      <c r="B86" s="174">
        <v>1073</v>
      </c>
      <c r="C86" s="173">
        <f>SUM(C87:C94)</f>
        <v>71529</v>
      </c>
      <c r="D86" s="173">
        <f>SUM(D87:D94)</f>
        <v>75675.3</v>
      </c>
      <c r="E86" s="187">
        <f t="shared" si="6"/>
        <v>4146.3000000000029</v>
      </c>
      <c r="F86" s="190">
        <f t="shared" si="4"/>
        <v>105.79666988214571</v>
      </c>
      <c r="G86" s="202"/>
      <c r="H86" s="182"/>
      <c r="I86" s="90"/>
    </row>
    <row r="87" spans="1:11" ht="19.5" customHeight="1">
      <c r="A87" s="203" t="s">
        <v>344</v>
      </c>
      <c r="B87" s="174" t="s">
        <v>345</v>
      </c>
      <c r="C87" s="173">
        <v>3475</v>
      </c>
      <c r="D87" s="173">
        <v>3411.9</v>
      </c>
      <c r="E87" s="187">
        <f t="shared" si="6"/>
        <v>-63.099999999999909</v>
      </c>
      <c r="F87" s="190">
        <f t="shared" si="4"/>
        <v>98.184172661870505</v>
      </c>
      <c r="G87" s="202"/>
      <c r="H87" s="182"/>
      <c r="I87" s="90"/>
    </row>
    <row r="88" spans="1:11" ht="19.5" customHeight="1">
      <c r="A88" s="203" t="s">
        <v>346</v>
      </c>
      <c r="B88" s="174" t="s">
        <v>347</v>
      </c>
      <c r="C88" s="173"/>
      <c r="D88" s="173"/>
      <c r="E88" s="187">
        <f t="shared" si="6"/>
        <v>0</v>
      </c>
      <c r="F88" s="190" t="e">
        <f t="shared" si="4"/>
        <v>#DIV/0!</v>
      </c>
      <c r="G88" s="202"/>
      <c r="H88" s="182"/>
      <c r="I88" s="90"/>
    </row>
    <row r="89" spans="1:11" ht="19.5" customHeight="1">
      <c r="A89" s="203" t="s">
        <v>348</v>
      </c>
      <c r="B89" s="174" t="s">
        <v>349</v>
      </c>
      <c r="C89" s="173">
        <v>23.3</v>
      </c>
      <c r="D89" s="173">
        <v>23.3</v>
      </c>
      <c r="E89" s="187">
        <f t="shared" si="6"/>
        <v>0</v>
      </c>
      <c r="F89" s="190">
        <f t="shared" si="4"/>
        <v>100</v>
      </c>
      <c r="G89" s="202"/>
      <c r="H89" s="182"/>
      <c r="I89" s="90"/>
    </row>
    <row r="90" spans="1:11" ht="21" customHeight="1">
      <c r="A90" s="203" t="s">
        <v>351</v>
      </c>
      <c r="B90" s="174" t="s">
        <v>352</v>
      </c>
      <c r="C90" s="173">
        <v>37800.800000000003</v>
      </c>
      <c r="D90" s="213">
        <v>40543.300000000003</v>
      </c>
      <c r="E90" s="187">
        <f t="shared" si="6"/>
        <v>2742.5</v>
      </c>
      <c r="F90" s="190">
        <f t="shared" si="4"/>
        <v>107.25513745740831</v>
      </c>
      <c r="G90" s="202"/>
      <c r="H90" s="182"/>
      <c r="I90" s="90"/>
    </row>
    <row r="91" spans="1:11" ht="39" customHeight="1">
      <c r="A91" s="203" t="s">
        <v>350</v>
      </c>
      <c r="B91" s="174" t="s">
        <v>353</v>
      </c>
      <c r="C91" s="173">
        <v>1993.6</v>
      </c>
      <c r="D91" s="213">
        <v>1889.8</v>
      </c>
      <c r="E91" s="187">
        <f t="shared" si="6"/>
        <v>-103.79999999999995</v>
      </c>
      <c r="F91" s="190">
        <f t="shared" si="4"/>
        <v>94.793338683788122</v>
      </c>
      <c r="G91" s="202"/>
      <c r="H91" s="182"/>
      <c r="I91" s="90"/>
    </row>
    <row r="92" spans="1:11" ht="19.5" customHeight="1">
      <c r="A92" s="203" t="s">
        <v>354</v>
      </c>
      <c r="B92" s="174" t="s">
        <v>355</v>
      </c>
      <c r="C92" s="173">
        <v>28236.3</v>
      </c>
      <c r="D92" s="173">
        <f>33180.1-3373.1</f>
        <v>29807</v>
      </c>
      <c r="E92" s="187">
        <f t="shared" si="6"/>
        <v>1570.7000000000007</v>
      </c>
      <c r="F92" s="190">
        <f t="shared" si="4"/>
        <v>105.56269766222911</v>
      </c>
      <c r="G92" s="202"/>
      <c r="H92" s="182"/>
      <c r="I92" s="90"/>
    </row>
    <row r="93" spans="1:11" ht="33.75" customHeight="1">
      <c r="A93" s="203" t="s">
        <v>357</v>
      </c>
      <c r="B93" s="174" t="s">
        <v>356</v>
      </c>
      <c r="C93" s="173"/>
      <c r="D93" s="213"/>
      <c r="E93" s="187">
        <f t="shared" si="6"/>
        <v>0</v>
      </c>
      <c r="F93" s="190" t="e">
        <f t="shared" si="4"/>
        <v>#DIV/0!</v>
      </c>
      <c r="G93" s="202"/>
      <c r="H93" s="182"/>
      <c r="I93" s="90"/>
    </row>
    <row r="94" spans="1:11" ht="19.5" customHeight="1">
      <c r="A94" s="203" t="s">
        <v>358</v>
      </c>
      <c r="B94" s="174" t="s">
        <v>359</v>
      </c>
      <c r="C94" s="173"/>
      <c r="D94" s="213"/>
      <c r="E94" s="187">
        <f t="shared" si="6"/>
        <v>0</v>
      </c>
      <c r="F94" s="190" t="e">
        <f t="shared" si="4"/>
        <v>#DIV/0!</v>
      </c>
      <c r="G94" s="202"/>
      <c r="H94" s="182"/>
      <c r="I94" s="90"/>
    </row>
    <row r="95" spans="1:11" ht="19.5" customHeight="1">
      <c r="A95" s="203" t="s">
        <v>360</v>
      </c>
      <c r="B95" s="174">
        <v>1074</v>
      </c>
      <c r="C95" s="173">
        <f>SUM(C96:C98)</f>
        <v>50389.599999999999</v>
      </c>
      <c r="D95" s="173">
        <f>SUM(D96:D98)</f>
        <v>42086.9</v>
      </c>
      <c r="E95" s="187">
        <f t="shared" si="6"/>
        <v>-8302.6999999999971</v>
      </c>
      <c r="F95" s="190">
        <f t="shared" si="4"/>
        <v>83.52298887071936</v>
      </c>
      <c r="G95" s="202"/>
      <c r="H95" s="182"/>
      <c r="I95" s="90"/>
    </row>
    <row r="96" spans="1:11" ht="39.75" customHeight="1">
      <c r="A96" s="203" t="s">
        <v>446</v>
      </c>
      <c r="B96" s="174" t="s">
        <v>361</v>
      </c>
      <c r="C96" s="173">
        <v>50389.599999999999</v>
      </c>
      <c r="D96" s="213">
        <v>42086.9</v>
      </c>
      <c r="E96" s="187">
        <f t="shared" si="6"/>
        <v>-8302.6999999999971</v>
      </c>
      <c r="F96" s="190">
        <f t="shared" si="4"/>
        <v>83.52298887071936</v>
      </c>
      <c r="G96" s="202"/>
      <c r="H96" s="182"/>
      <c r="I96" s="90"/>
    </row>
    <row r="97" spans="1:12" ht="60.75" customHeight="1">
      <c r="A97" s="203" t="s">
        <v>437</v>
      </c>
      <c r="B97" s="174" t="s">
        <v>362</v>
      </c>
      <c r="C97" s="173"/>
      <c r="D97" s="213"/>
      <c r="E97" s="187">
        <f t="shared" si="6"/>
        <v>0</v>
      </c>
      <c r="F97" s="190" t="e">
        <f t="shared" si="4"/>
        <v>#DIV/0!</v>
      </c>
      <c r="G97" s="202"/>
      <c r="H97" s="182"/>
      <c r="I97" s="90"/>
    </row>
    <row r="98" spans="1:12" ht="79.5" customHeight="1">
      <c r="A98" s="203" t="s">
        <v>438</v>
      </c>
      <c r="B98" s="174" t="s">
        <v>363</v>
      </c>
      <c r="C98" s="173"/>
      <c r="D98" s="173"/>
      <c r="E98" s="190">
        <f t="shared" si="6"/>
        <v>0</v>
      </c>
      <c r="F98" s="190" t="e">
        <f t="shared" si="4"/>
        <v>#DIV/0!</v>
      </c>
      <c r="G98" s="202"/>
      <c r="H98" s="182"/>
      <c r="I98" s="90"/>
    </row>
    <row r="99" spans="1:12" s="79" customFormat="1" ht="20.100000000000001" customHeight="1">
      <c r="A99" s="214" t="s">
        <v>40</v>
      </c>
      <c r="B99" s="215">
        <v>1080</v>
      </c>
      <c r="C99" s="178">
        <f>C100+C101+C102+C103+C104+C105</f>
        <v>121612</v>
      </c>
      <c r="D99" s="248">
        <f>D100+D101+D102+D103+D104+D105</f>
        <v>115142.2</v>
      </c>
      <c r="E99" s="187">
        <f t="shared" si="6"/>
        <v>-6469.8000000000029</v>
      </c>
      <c r="F99" s="187">
        <f t="shared" si="4"/>
        <v>94.679965792849387</v>
      </c>
      <c r="G99" s="238"/>
      <c r="H99" s="181"/>
      <c r="L99" s="261">
        <f>D99-J99</f>
        <v>115142.2</v>
      </c>
    </row>
    <row r="100" spans="1:12" ht="20.100000000000001" customHeight="1">
      <c r="A100" s="203" t="s">
        <v>77</v>
      </c>
      <c r="B100" s="199">
        <v>1081</v>
      </c>
      <c r="C100" s="172"/>
      <c r="D100" s="172"/>
      <c r="E100" s="190">
        <f t="shared" si="6"/>
        <v>0</v>
      </c>
      <c r="F100" s="190" t="e">
        <f t="shared" si="4"/>
        <v>#DIV/0!</v>
      </c>
      <c r="G100" s="202"/>
      <c r="H100" s="182"/>
      <c r="I100" s="93"/>
      <c r="J100" s="252"/>
    </row>
    <row r="101" spans="1:12" ht="20.100000000000001" customHeight="1">
      <c r="A101" s="203" t="s">
        <v>162</v>
      </c>
      <c r="B101" s="199">
        <v>1082</v>
      </c>
      <c r="C101" s="172"/>
      <c r="D101" s="172"/>
      <c r="E101" s="190">
        <f t="shared" si="6"/>
        <v>0</v>
      </c>
      <c r="F101" s="190" t="e">
        <f t="shared" si="4"/>
        <v>#DIV/0!</v>
      </c>
      <c r="G101" s="202"/>
      <c r="H101" s="182"/>
      <c r="I101" s="93"/>
    </row>
    <row r="102" spans="1:12" ht="20.100000000000001" customHeight="1">
      <c r="A102" s="203" t="s">
        <v>38</v>
      </c>
      <c r="B102" s="199">
        <v>1083</v>
      </c>
      <c r="C102" s="172"/>
      <c r="D102" s="172"/>
      <c r="E102" s="190">
        <f t="shared" si="6"/>
        <v>0</v>
      </c>
      <c r="F102" s="190" t="e">
        <f t="shared" si="4"/>
        <v>#DIV/0!</v>
      </c>
      <c r="G102" s="202"/>
      <c r="H102" s="182"/>
      <c r="I102" s="93"/>
    </row>
    <row r="103" spans="1:12" ht="20.100000000000001" customHeight="1">
      <c r="A103" s="203" t="s">
        <v>26</v>
      </c>
      <c r="B103" s="199">
        <v>1084</v>
      </c>
      <c r="C103" s="172"/>
      <c r="D103" s="172"/>
      <c r="E103" s="190">
        <f t="shared" si="6"/>
        <v>0</v>
      </c>
      <c r="F103" s="190" t="e">
        <f t="shared" si="4"/>
        <v>#DIV/0!</v>
      </c>
      <c r="G103" s="202"/>
      <c r="H103" s="182"/>
      <c r="I103" s="93"/>
    </row>
    <row r="104" spans="1:12" ht="20.100000000000001" customHeight="1">
      <c r="A104" s="203" t="s">
        <v>30</v>
      </c>
      <c r="B104" s="199">
        <v>1085</v>
      </c>
      <c r="C104" s="172"/>
      <c r="D104" s="172"/>
      <c r="E104" s="190">
        <f t="shared" si="6"/>
        <v>0</v>
      </c>
      <c r="F104" s="190" t="e">
        <f t="shared" si="4"/>
        <v>#DIV/0!</v>
      </c>
      <c r="G104" s="202"/>
      <c r="H104" s="182"/>
      <c r="I104" s="93"/>
    </row>
    <row r="105" spans="1:12" ht="20.100000000000001" customHeight="1">
      <c r="A105" s="203" t="s">
        <v>86</v>
      </c>
      <c r="B105" s="199">
        <v>1086</v>
      </c>
      <c r="C105" s="173">
        <f>C106+C111+C112+C113+C114+C115+C116+C117+C118+C119</f>
        <v>121612</v>
      </c>
      <c r="D105" s="173">
        <f>D106+D111+D112+D113+D114+D115+D116+D117</f>
        <v>115142.2</v>
      </c>
      <c r="E105" s="190">
        <f t="shared" si="6"/>
        <v>-6469.8000000000029</v>
      </c>
      <c r="F105" s="190">
        <f t="shared" ref="F105:F111" si="7">D105*100/C105</f>
        <v>94.679965792849387</v>
      </c>
      <c r="G105" s="240"/>
      <c r="H105" s="182"/>
      <c r="I105" s="90"/>
    </row>
    <row r="106" spans="1:12" ht="20.100000000000001" customHeight="1">
      <c r="A106" s="191" t="s">
        <v>333</v>
      </c>
      <c r="B106" s="184" t="s">
        <v>364</v>
      </c>
      <c r="C106" s="160">
        <f>SUM(C107:C110)</f>
        <v>33590.199999999997</v>
      </c>
      <c r="D106" s="189">
        <f>SUM(D107:D110)</f>
        <v>28813.499999999996</v>
      </c>
      <c r="E106" s="190">
        <f t="shared" si="6"/>
        <v>-4776.7000000000007</v>
      </c>
      <c r="F106" s="190">
        <f t="shared" si="7"/>
        <v>85.779483301677274</v>
      </c>
      <c r="G106" s="240"/>
      <c r="H106" s="182"/>
      <c r="I106" s="90"/>
    </row>
    <row r="107" spans="1:12" ht="20.100000000000001" customHeight="1">
      <c r="A107" s="191" t="s">
        <v>365</v>
      </c>
      <c r="B107" s="184" t="s">
        <v>366</v>
      </c>
      <c r="C107" s="160">
        <v>14517.3</v>
      </c>
      <c r="D107" s="189">
        <v>9747.1</v>
      </c>
      <c r="E107" s="190">
        <f t="shared" si="6"/>
        <v>-4770.1999999999989</v>
      </c>
      <c r="F107" s="190">
        <f t="shared" si="7"/>
        <v>67.141272826214248</v>
      </c>
      <c r="G107" s="240"/>
      <c r="H107" s="182"/>
      <c r="I107" s="90"/>
    </row>
    <row r="108" spans="1:12" ht="20.100000000000001" customHeight="1">
      <c r="A108" s="191" t="s">
        <v>335</v>
      </c>
      <c r="B108" s="184" t="s">
        <v>367</v>
      </c>
      <c r="C108" s="160">
        <v>16766.8</v>
      </c>
      <c r="D108" s="189">
        <v>17013.5</v>
      </c>
      <c r="E108" s="190">
        <f t="shared" si="6"/>
        <v>246.70000000000073</v>
      </c>
      <c r="F108" s="190">
        <f t="shared" si="7"/>
        <v>101.47136006870721</v>
      </c>
      <c r="G108" s="240"/>
      <c r="H108" s="182"/>
      <c r="I108" s="90"/>
    </row>
    <row r="109" spans="1:12" ht="21.75" customHeight="1">
      <c r="A109" s="191" t="s">
        <v>368</v>
      </c>
      <c r="B109" s="184" t="s">
        <v>369</v>
      </c>
      <c r="C109" s="160">
        <v>1829</v>
      </c>
      <c r="D109" s="189">
        <v>1653.6</v>
      </c>
      <c r="E109" s="190">
        <f t="shared" si="6"/>
        <v>-175.40000000000009</v>
      </c>
      <c r="F109" s="190">
        <f t="shared" si="7"/>
        <v>90.41006014215418</v>
      </c>
      <c r="G109" s="240"/>
      <c r="H109" s="182"/>
      <c r="I109" s="90"/>
    </row>
    <row r="110" spans="1:12" ht="20.25" customHeight="1">
      <c r="A110" s="191" t="s">
        <v>370</v>
      </c>
      <c r="B110" s="184" t="s">
        <v>371</v>
      </c>
      <c r="C110" s="160">
        <v>477.1</v>
      </c>
      <c r="D110" s="189">
        <v>399.3</v>
      </c>
      <c r="E110" s="190">
        <f t="shared" si="6"/>
        <v>-77.800000000000011</v>
      </c>
      <c r="F110" s="190">
        <f t="shared" si="7"/>
        <v>83.693146090966252</v>
      </c>
      <c r="G110" s="240"/>
      <c r="H110" s="182"/>
      <c r="I110" s="90"/>
    </row>
    <row r="111" spans="1:12" ht="20.100000000000001" customHeight="1">
      <c r="A111" s="191" t="s">
        <v>372</v>
      </c>
      <c r="B111" s="184" t="s">
        <v>373</v>
      </c>
      <c r="C111" s="160">
        <v>300</v>
      </c>
      <c r="D111" s="160">
        <v>292.60000000000002</v>
      </c>
      <c r="E111" s="190">
        <f t="shared" si="6"/>
        <v>-7.3999999999999773</v>
      </c>
      <c r="F111" s="190">
        <f t="shared" si="7"/>
        <v>97.533333333333346</v>
      </c>
      <c r="G111" s="240"/>
      <c r="H111" s="182"/>
      <c r="I111" s="90"/>
    </row>
    <row r="112" spans="1:12" ht="20.100000000000001" customHeight="1">
      <c r="A112" s="191" t="s">
        <v>321</v>
      </c>
      <c r="B112" s="184" t="s">
        <v>374</v>
      </c>
      <c r="C112" s="160">
        <v>1365.2</v>
      </c>
      <c r="D112" s="189">
        <v>1425.1</v>
      </c>
      <c r="E112" s="190">
        <f t="shared" si="6"/>
        <v>59.899999999999864</v>
      </c>
      <c r="F112" s="190">
        <f>D14</f>
        <v>22.5</v>
      </c>
      <c r="G112" s="240"/>
      <c r="H112" s="182"/>
      <c r="I112" s="90"/>
    </row>
    <row r="113" spans="1:11" ht="20.25" customHeight="1">
      <c r="A113" s="255" t="s">
        <v>439</v>
      </c>
      <c r="B113" s="184" t="s">
        <v>375</v>
      </c>
      <c r="C113" s="160">
        <v>189.1</v>
      </c>
      <c r="D113" s="160">
        <v>246.7</v>
      </c>
      <c r="E113" s="190">
        <f t="shared" si="6"/>
        <v>57.599999999999994</v>
      </c>
      <c r="F113" s="190">
        <f t="shared" ref="F113:F122" si="8">D113*100/C113</f>
        <v>130.46007403490216</v>
      </c>
      <c r="G113" s="240"/>
      <c r="H113" s="181"/>
      <c r="I113" s="90"/>
    </row>
    <row r="114" spans="1:11" ht="36" customHeight="1">
      <c r="A114" s="191" t="s">
        <v>376</v>
      </c>
      <c r="B114" s="184" t="s">
        <v>377</v>
      </c>
      <c r="C114" s="160">
        <v>40458.5</v>
      </c>
      <c r="D114" s="160">
        <v>41477.300000000003</v>
      </c>
      <c r="E114" s="190">
        <f t="shared" si="6"/>
        <v>1018.8000000000029</v>
      </c>
      <c r="F114" s="190">
        <f t="shared" si="8"/>
        <v>102.51813586761745</v>
      </c>
      <c r="G114" s="240"/>
      <c r="H114" s="181"/>
      <c r="I114" s="90"/>
    </row>
    <row r="115" spans="1:11" ht="36" customHeight="1">
      <c r="A115" s="191" t="s">
        <v>18</v>
      </c>
      <c r="B115" s="184" t="s">
        <v>379</v>
      </c>
      <c r="C115" s="160">
        <v>37888</v>
      </c>
      <c r="D115" s="213">
        <v>40621.699999999997</v>
      </c>
      <c r="E115" s="190">
        <f t="shared" si="6"/>
        <v>2733.6999999999971</v>
      </c>
      <c r="F115" s="190">
        <f t="shared" si="8"/>
        <v>107.21521326013513</v>
      </c>
      <c r="G115" s="240"/>
      <c r="H115" s="181"/>
      <c r="I115" s="90"/>
      <c r="K115" s="252"/>
    </row>
    <row r="116" spans="1:11" ht="34.5" customHeight="1">
      <c r="A116" s="191" t="s">
        <v>378</v>
      </c>
      <c r="B116" s="184" t="s">
        <v>380</v>
      </c>
      <c r="C116" s="160">
        <v>1993.6</v>
      </c>
      <c r="D116" s="189">
        <v>1889.8</v>
      </c>
      <c r="E116" s="190">
        <f t="shared" si="6"/>
        <v>-103.79999999999995</v>
      </c>
      <c r="F116" s="190">
        <f t="shared" si="8"/>
        <v>94.793338683788122</v>
      </c>
      <c r="G116" s="240"/>
      <c r="H116" s="181"/>
      <c r="I116" s="90"/>
    </row>
    <row r="117" spans="1:11" ht="21" customHeight="1">
      <c r="A117" s="191" t="s">
        <v>381</v>
      </c>
      <c r="B117" s="184" t="s">
        <v>382</v>
      </c>
      <c r="C117" s="160">
        <v>327.39999999999998</v>
      </c>
      <c r="D117" s="189">
        <v>375.5</v>
      </c>
      <c r="E117" s="190">
        <f t="shared" si="6"/>
        <v>48.100000000000023</v>
      </c>
      <c r="F117" s="190">
        <f t="shared" si="8"/>
        <v>114.69150885766648</v>
      </c>
      <c r="G117" s="240"/>
      <c r="H117" s="181"/>
      <c r="I117" s="90"/>
    </row>
    <row r="118" spans="1:11" ht="24" customHeight="1">
      <c r="A118" s="191" t="s">
        <v>470</v>
      </c>
      <c r="B118" s="184" t="s">
        <v>383</v>
      </c>
      <c r="C118" s="160">
        <v>4575.7</v>
      </c>
      <c r="D118" s="160">
        <v>0</v>
      </c>
      <c r="E118" s="190">
        <f t="shared" si="6"/>
        <v>-4575.7</v>
      </c>
      <c r="F118" s="190">
        <f t="shared" si="8"/>
        <v>0</v>
      </c>
      <c r="G118" s="202"/>
      <c r="H118" s="181"/>
      <c r="I118" s="90"/>
    </row>
    <row r="119" spans="1:11" ht="24" customHeight="1">
      <c r="A119" s="191" t="s">
        <v>17</v>
      </c>
      <c r="B119" s="184" t="s">
        <v>406</v>
      </c>
      <c r="C119" s="160">
        <v>924.3</v>
      </c>
      <c r="D119" s="160">
        <v>0</v>
      </c>
      <c r="E119" s="190">
        <f t="shared" si="6"/>
        <v>-924.3</v>
      </c>
      <c r="F119" s="190">
        <f t="shared" si="8"/>
        <v>0</v>
      </c>
      <c r="G119" s="202"/>
      <c r="H119" s="181"/>
      <c r="I119" s="90"/>
    </row>
    <row r="120" spans="1:11" s="78" customFormat="1" ht="38.25" customHeight="1">
      <c r="A120" s="206" t="s">
        <v>97</v>
      </c>
      <c r="B120" s="216">
        <v>1100</v>
      </c>
      <c r="C120" s="179">
        <f>(C39+C83)-C40-C75-C99</f>
        <v>-3320.4000000000233</v>
      </c>
      <c r="D120" s="246">
        <f>(D39+D83)-D40-D75-D99</f>
        <v>24842.200000000026</v>
      </c>
      <c r="E120" s="190">
        <f t="shared" si="6"/>
        <v>28162.600000000049</v>
      </c>
      <c r="F120" s="190">
        <f t="shared" si="8"/>
        <v>-748.16889531381321</v>
      </c>
      <c r="G120" s="237"/>
      <c r="H120" s="181"/>
    </row>
    <row r="121" spans="1:11" ht="20.100000000000001" customHeight="1">
      <c r="A121" s="217" t="s">
        <v>424</v>
      </c>
      <c r="B121" s="218">
        <v>1130</v>
      </c>
      <c r="C121" s="219">
        <f>C122</f>
        <v>3320.4</v>
      </c>
      <c r="D121" s="249">
        <f>D122</f>
        <v>3373.1</v>
      </c>
      <c r="E121" s="190">
        <f t="shared" si="6"/>
        <v>52.699999999999818</v>
      </c>
      <c r="F121" s="190">
        <f t="shared" si="8"/>
        <v>101.587158173714</v>
      </c>
      <c r="G121" s="202"/>
      <c r="H121" s="181"/>
    </row>
    <row r="122" spans="1:11" ht="18.75" customHeight="1">
      <c r="A122" s="198" t="s">
        <v>384</v>
      </c>
      <c r="B122" s="199">
        <v>1131</v>
      </c>
      <c r="C122" s="223">
        <v>3320.4</v>
      </c>
      <c r="D122" s="250">
        <v>3373.1</v>
      </c>
      <c r="E122" s="190">
        <f t="shared" si="6"/>
        <v>52.699999999999818</v>
      </c>
      <c r="F122" s="190">
        <f t="shared" si="8"/>
        <v>101.587158173714</v>
      </c>
      <c r="G122" s="202"/>
      <c r="H122" s="181"/>
    </row>
    <row r="123" spans="1:11" ht="20.100000000000001" customHeight="1">
      <c r="A123" s="217" t="s">
        <v>52</v>
      </c>
      <c r="B123" s="218">
        <v>1140</v>
      </c>
      <c r="C123" s="220"/>
      <c r="D123" s="251"/>
      <c r="E123" s="190"/>
      <c r="F123" s="190"/>
      <c r="G123" s="202"/>
      <c r="H123" s="181"/>
    </row>
    <row r="124" spans="1:11" ht="20.100000000000001" customHeight="1">
      <c r="A124" s="217" t="s">
        <v>78</v>
      </c>
      <c r="B124" s="218">
        <v>1150</v>
      </c>
      <c r="C124" s="219"/>
      <c r="D124" s="249"/>
      <c r="E124" s="190"/>
      <c r="F124" s="190"/>
      <c r="G124" s="202"/>
      <c r="H124" s="181"/>
    </row>
    <row r="125" spans="1:11" ht="20.100000000000001" customHeight="1">
      <c r="A125" s="217" t="s">
        <v>79</v>
      </c>
      <c r="B125" s="218">
        <v>1160</v>
      </c>
      <c r="C125" s="220"/>
      <c r="D125" s="251"/>
      <c r="E125" s="190"/>
      <c r="F125" s="190"/>
      <c r="G125" s="202"/>
      <c r="H125" s="181"/>
    </row>
    <row r="126" spans="1:11" s="78" customFormat="1" ht="22.5" customHeight="1">
      <c r="A126" s="193" t="s">
        <v>98</v>
      </c>
      <c r="B126" s="194">
        <v>1170</v>
      </c>
      <c r="C126" s="187">
        <f>(C120+C121+C124)-C123-C125</f>
        <v>-2.319211489520967E-11</v>
      </c>
      <c r="D126" s="212">
        <f>(D120+D121+D124)-D123-D125</f>
        <v>28215.300000000025</v>
      </c>
      <c r="E126" s="190">
        <f t="shared" si="6"/>
        <v>28215.300000000047</v>
      </c>
      <c r="F126" s="190"/>
      <c r="G126" s="237"/>
      <c r="H126" s="181"/>
    </row>
    <row r="127" spans="1:11" ht="20.100000000000001" customHeight="1">
      <c r="A127" s="198" t="s">
        <v>61</v>
      </c>
      <c r="B127" s="199">
        <v>1180</v>
      </c>
      <c r="C127" s="221"/>
      <c r="D127" s="200"/>
      <c r="E127" s="190"/>
      <c r="F127" s="190"/>
      <c r="G127" s="202"/>
      <c r="H127" s="181"/>
    </row>
    <row r="128" spans="1:11" ht="20.100000000000001" customHeight="1">
      <c r="A128" s="198" t="s">
        <v>62</v>
      </c>
      <c r="B128" s="199">
        <v>1190</v>
      </c>
      <c r="C128" s="221"/>
      <c r="D128" s="200"/>
      <c r="E128" s="190"/>
      <c r="F128" s="190"/>
      <c r="G128" s="202"/>
      <c r="H128" s="181"/>
    </row>
    <row r="129" spans="1:10" s="78" customFormat="1" ht="22.5" customHeight="1">
      <c r="A129" s="193" t="s">
        <v>99</v>
      </c>
      <c r="B129" s="194">
        <v>1200</v>
      </c>
      <c r="C129" s="187">
        <f t="shared" ref="C129:D129" si="9">C126-C127</f>
        <v>-2.319211489520967E-11</v>
      </c>
      <c r="D129" s="212">
        <f t="shared" si="9"/>
        <v>28215.300000000025</v>
      </c>
      <c r="E129" s="190">
        <f t="shared" si="6"/>
        <v>28215.300000000047</v>
      </c>
      <c r="F129" s="190"/>
      <c r="G129" s="195"/>
      <c r="H129" s="181"/>
    </row>
    <row r="130" spans="1:10" s="3" customFormat="1" ht="25.5" customHeight="1">
      <c r="A130" s="291" t="s">
        <v>93</v>
      </c>
      <c r="B130" s="291"/>
      <c r="C130" s="291"/>
      <c r="D130" s="291"/>
      <c r="E130" s="291"/>
      <c r="F130" s="291"/>
      <c r="G130" s="291"/>
      <c r="H130" s="30"/>
    </row>
    <row r="131" spans="1:10" ht="20.100000000000001" customHeight="1">
      <c r="A131" s="198" t="s">
        <v>8</v>
      </c>
      <c r="B131" s="199">
        <v>1210</v>
      </c>
      <c r="C131" s="220">
        <f>C10+C83+C121+C124</f>
        <v>498003.20000000007</v>
      </c>
      <c r="D131" s="220">
        <f>D10+D83+D121+D124</f>
        <v>501660.5</v>
      </c>
      <c r="E131" s="190">
        <f>D131-C131</f>
        <v>3657.2999999999302</v>
      </c>
      <c r="F131" s="190">
        <f>D131*100/C131</f>
        <v>100.7343928713711</v>
      </c>
      <c r="G131" s="263"/>
      <c r="H131" s="17"/>
      <c r="I131" s="253"/>
    </row>
    <row r="132" spans="1:10" ht="20.100000000000001" customHeight="1">
      <c r="A132" s="198" t="s">
        <v>55</v>
      </c>
      <c r="B132" s="199">
        <v>1220</v>
      </c>
      <c r="C132" s="220">
        <f>C11+C40+C75+C99+C123+C125+C127</f>
        <v>498003.20000000007</v>
      </c>
      <c r="D132" s="220">
        <f>D11+D40+D75+D99+D123+D125+D127</f>
        <v>473445.2</v>
      </c>
      <c r="E132" s="190">
        <f>D132-C132</f>
        <v>-24558.000000000058</v>
      </c>
      <c r="F132" s="190">
        <f>D132*100/C132</f>
        <v>95.068706385822409</v>
      </c>
      <c r="G132" s="201"/>
      <c r="H132" s="17"/>
      <c r="I132" s="253"/>
      <c r="J132" s="253">
        <f>D132-H132</f>
        <v>473445.2</v>
      </c>
    </row>
    <row r="133" spans="1:10" ht="20.100000000000001" customHeight="1">
      <c r="A133" s="291" t="s">
        <v>83</v>
      </c>
      <c r="B133" s="291"/>
      <c r="C133" s="291"/>
      <c r="D133" s="291"/>
      <c r="E133" s="291"/>
      <c r="F133" s="291"/>
      <c r="G133" s="291"/>
      <c r="H133" s="30"/>
    </row>
    <row r="134" spans="1:10" ht="20.100000000000001" customHeight="1">
      <c r="A134" s="198" t="s">
        <v>94</v>
      </c>
      <c r="B134" s="222">
        <v>1400</v>
      </c>
      <c r="C134" s="223">
        <f t="shared" ref="C134:D134" si="10">C135+C136</f>
        <v>120889.60000000001</v>
      </c>
      <c r="D134" s="223">
        <f t="shared" si="10"/>
        <v>113603.5</v>
      </c>
      <c r="E134" s="224">
        <f>D134-C134</f>
        <v>-7286.1000000000058</v>
      </c>
      <c r="F134" s="224">
        <f t="shared" ref="F134:F141" si="11">D134*100/C134</f>
        <v>93.972930673937213</v>
      </c>
      <c r="G134" s="202"/>
      <c r="H134" s="183"/>
    </row>
    <row r="135" spans="1:10" ht="19.5" customHeight="1">
      <c r="A135" s="198" t="s">
        <v>92</v>
      </c>
      <c r="B135" s="222">
        <v>1401</v>
      </c>
      <c r="C135" s="223">
        <f>C12</f>
        <v>86725.8</v>
      </c>
      <c r="D135" s="223">
        <f>D12</f>
        <v>84224.9</v>
      </c>
      <c r="E135" s="224">
        <f t="shared" ref="E135:E141" si="12">D135-C135</f>
        <v>-2500.9000000000087</v>
      </c>
      <c r="F135" s="224">
        <f t="shared" si="11"/>
        <v>97.116313715180482</v>
      </c>
      <c r="G135" s="202"/>
      <c r="H135" s="183"/>
    </row>
    <row r="136" spans="1:10" ht="20.100000000000001" customHeight="1">
      <c r="A136" s="198" t="s">
        <v>12</v>
      </c>
      <c r="B136" s="222">
        <v>1402</v>
      </c>
      <c r="C136" s="223">
        <f>C13+C14+C21+C22+C64+C65+C66+C107+C108+C109+C110</f>
        <v>34163.799999999996</v>
      </c>
      <c r="D136" s="223">
        <f>D13+D14+D20+D107+D108+D109+D110</f>
        <v>29378.6</v>
      </c>
      <c r="E136" s="224">
        <f t="shared" si="12"/>
        <v>-4785.1999999999971</v>
      </c>
      <c r="F136" s="224">
        <f t="shared" si="11"/>
        <v>85.993361394224308</v>
      </c>
      <c r="G136" s="202"/>
      <c r="H136" s="183"/>
    </row>
    <row r="137" spans="1:10" ht="20.100000000000001" customHeight="1">
      <c r="A137" s="198" t="s">
        <v>4</v>
      </c>
      <c r="B137" s="222">
        <v>1410</v>
      </c>
      <c r="C137" s="223">
        <f>C15+C48+C118</f>
        <v>219708.6</v>
      </c>
      <c r="D137" s="223">
        <f>D15+D48+D118</f>
        <v>207051.7</v>
      </c>
      <c r="E137" s="224">
        <f t="shared" si="12"/>
        <v>-12656.899999999994</v>
      </c>
      <c r="F137" s="224">
        <f t="shared" si="11"/>
        <v>94.239233238935569</v>
      </c>
      <c r="G137" s="202"/>
      <c r="H137" s="183"/>
    </row>
    <row r="138" spans="1:10" ht="20.100000000000001" customHeight="1">
      <c r="A138" s="198" t="s">
        <v>5</v>
      </c>
      <c r="B138" s="222">
        <v>1420</v>
      </c>
      <c r="C138" s="223">
        <f>C16+C49+C119</f>
        <v>45119.8</v>
      </c>
      <c r="D138" s="223">
        <f>D16+D49+D119</f>
        <v>42050.6</v>
      </c>
      <c r="E138" s="224">
        <f t="shared" si="12"/>
        <v>-3069.2000000000044</v>
      </c>
      <c r="F138" s="224">
        <f t="shared" si="11"/>
        <v>93.197664883266327</v>
      </c>
      <c r="G138" s="202"/>
      <c r="H138" s="183"/>
    </row>
    <row r="139" spans="1:10" ht="20.100000000000001" customHeight="1">
      <c r="A139" s="198" t="s">
        <v>6</v>
      </c>
      <c r="B139" s="222">
        <v>1430</v>
      </c>
      <c r="C139" s="223">
        <f>C18+C50+C115+C116</f>
        <v>46029.2</v>
      </c>
      <c r="D139" s="223">
        <f>D18+D50+D115+D116</f>
        <v>47967.3</v>
      </c>
      <c r="E139" s="224">
        <f t="shared" si="12"/>
        <v>1938.1000000000058</v>
      </c>
      <c r="F139" s="224">
        <f t="shared" si="11"/>
        <v>104.21058806149141</v>
      </c>
      <c r="G139" s="202"/>
      <c r="H139" s="183"/>
    </row>
    <row r="140" spans="1:10" ht="20.100000000000001" customHeight="1">
      <c r="A140" s="198" t="s">
        <v>13</v>
      </c>
      <c r="B140" s="222">
        <v>1440</v>
      </c>
      <c r="C140" s="223">
        <f>C17+C23+C24+C43+C44+C47+C51+C55+C57+C59+C67+C68+C69+C70+C71+C72+C73+C74+C111+C112+C113+C114+C117+C123</f>
        <v>66256</v>
      </c>
      <c r="D140" s="223">
        <f>D17+D23+D24+D43+D44+D47+D51+D55+D57+D59+D67+D68+D69+D70+D71+D72+D73+D74+D111+D112+D113+D114+D117+D123</f>
        <v>62772.099999999991</v>
      </c>
      <c r="E140" s="224">
        <f t="shared" si="12"/>
        <v>-3483.9000000000087</v>
      </c>
      <c r="F140" s="224">
        <f t="shared" si="11"/>
        <v>94.741759236899284</v>
      </c>
      <c r="G140" s="202"/>
      <c r="H140" s="183"/>
    </row>
    <row r="141" spans="1:10" s="3" customFormat="1" ht="20.100000000000001" customHeight="1">
      <c r="A141" s="217" t="s">
        <v>27</v>
      </c>
      <c r="B141" s="225">
        <v>1450</v>
      </c>
      <c r="C141" s="219">
        <f t="shared" ref="C141" si="13">C134+C137+C138+C139+C140</f>
        <v>498003.20000000001</v>
      </c>
      <c r="D141" s="219">
        <f>D134+D137+D138+D139+D140</f>
        <v>473445.19999999995</v>
      </c>
      <c r="E141" s="224">
        <f t="shared" si="12"/>
        <v>-24558.000000000058</v>
      </c>
      <c r="F141" s="224">
        <f t="shared" si="11"/>
        <v>95.068706385822409</v>
      </c>
      <c r="G141" s="243"/>
      <c r="H141" s="183"/>
    </row>
    <row r="142" spans="1:10" s="3" customFormat="1" ht="20.100000000000001" customHeight="1">
      <c r="A142" s="30"/>
      <c r="B142" s="34"/>
      <c r="C142" s="35"/>
      <c r="D142" s="35" t="s">
        <v>412</v>
      </c>
      <c r="E142" s="35"/>
      <c r="F142" s="35"/>
      <c r="G142" s="35"/>
      <c r="H142" s="35"/>
    </row>
    <row r="143" spans="1:10" ht="16.5" customHeight="1">
      <c r="A143" s="15"/>
      <c r="C143" s="17"/>
      <c r="D143" s="17"/>
      <c r="E143" s="17"/>
      <c r="F143" s="17"/>
      <c r="G143" s="16"/>
      <c r="H143" s="16"/>
    </row>
    <row r="144" spans="1:10" ht="20.100000000000001" customHeight="1">
      <c r="A144" s="30" t="s">
        <v>463</v>
      </c>
      <c r="B144" s="2" t="s">
        <v>308</v>
      </c>
      <c r="E144" s="8" t="s">
        <v>462</v>
      </c>
      <c r="F144" s="1"/>
    </row>
    <row r="145" spans="1:8" ht="20.100000000000001" customHeight="1">
      <c r="A145" s="150" t="s">
        <v>84</v>
      </c>
      <c r="B145" s="127" t="s">
        <v>309</v>
      </c>
      <c r="C145" s="150" t="s">
        <v>311</v>
      </c>
      <c r="D145" s="150"/>
      <c r="E145" s="127" t="s">
        <v>268</v>
      </c>
      <c r="F145" s="127"/>
      <c r="G145" s="150"/>
      <c r="H145" s="150"/>
    </row>
    <row r="146" spans="1:8" ht="20.100000000000001" customHeight="1">
      <c r="A146" s="15"/>
      <c r="C146" s="17"/>
      <c r="D146" s="17"/>
      <c r="E146" s="17"/>
      <c r="F146" s="17"/>
      <c r="G146" s="16"/>
      <c r="H146" s="16"/>
    </row>
    <row r="147" spans="1:8">
      <c r="A147" s="15"/>
      <c r="C147" s="17"/>
      <c r="D147" s="17"/>
      <c r="E147" s="17"/>
      <c r="F147" s="17"/>
      <c r="G147" s="16"/>
      <c r="H147" s="16"/>
    </row>
    <row r="148" spans="1:8">
      <c r="A148" s="15"/>
      <c r="C148" s="17"/>
      <c r="D148" s="17"/>
      <c r="E148" s="17"/>
      <c r="F148" s="17"/>
      <c r="G148" s="16"/>
      <c r="H148" s="16"/>
    </row>
    <row r="149" spans="1:8">
      <c r="A149" s="15"/>
      <c r="C149" s="17"/>
      <c r="D149" s="17"/>
      <c r="E149" s="17"/>
      <c r="F149" s="17"/>
      <c r="G149" s="16"/>
      <c r="H149" s="16"/>
    </row>
    <row r="150" spans="1:8">
      <c r="A150" s="15"/>
      <c r="C150" s="17"/>
      <c r="D150" s="17"/>
      <c r="E150" s="17"/>
      <c r="F150" s="17"/>
      <c r="G150" s="16"/>
      <c r="H150" s="16"/>
    </row>
    <row r="151" spans="1:8">
      <c r="A151" s="15"/>
      <c r="C151" s="17"/>
      <c r="D151" s="17"/>
      <c r="E151" s="17"/>
      <c r="F151" s="17"/>
      <c r="G151" s="16"/>
      <c r="H151" s="16"/>
    </row>
    <row r="152" spans="1:8">
      <c r="A152" s="15"/>
      <c r="C152" s="17"/>
      <c r="D152" s="17"/>
      <c r="E152" s="17"/>
      <c r="F152" s="17"/>
      <c r="G152" s="16"/>
      <c r="H152" s="16"/>
    </row>
    <row r="153" spans="1:8">
      <c r="A153" s="15"/>
      <c r="C153" s="17"/>
      <c r="D153" s="17"/>
      <c r="E153" s="17"/>
      <c r="F153" s="17"/>
      <c r="G153" s="16"/>
      <c r="H153" s="16"/>
    </row>
    <row r="154" spans="1:8">
      <c r="A154" s="15"/>
      <c r="C154" s="17"/>
      <c r="D154" s="17"/>
      <c r="E154" s="17"/>
      <c r="F154" s="17"/>
      <c r="G154" s="16"/>
      <c r="H154" s="16"/>
    </row>
    <row r="155" spans="1:8">
      <c r="A155" s="15"/>
      <c r="C155" s="17"/>
      <c r="D155" s="17"/>
      <c r="E155" s="17"/>
      <c r="F155" s="17"/>
      <c r="G155" s="16"/>
      <c r="H155" s="16"/>
    </row>
    <row r="156" spans="1:8">
      <c r="A156" s="15"/>
      <c r="C156" s="17"/>
      <c r="D156" s="17"/>
      <c r="E156" s="17"/>
      <c r="F156" s="17"/>
      <c r="G156" s="16"/>
      <c r="H156" s="16"/>
    </row>
    <row r="157" spans="1:8">
      <c r="A157" s="15"/>
      <c r="C157" s="17"/>
      <c r="D157" s="17"/>
      <c r="E157" s="17"/>
      <c r="F157" s="17"/>
      <c r="G157" s="16"/>
      <c r="H157" s="16"/>
    </row>
    <row r="158" spans="1:8">
      <c r="A158" s="15"/>
      <c r="C158" s="17"/>
      <c r="D158" s="17"/>
      <c r="E158" s="17"/>
      <c r="F158" s="17"/>
      <c r="G158" s="16"/>
      <c r="H158" s="16"/>
    </row>
    <row r="159" spans="1:8">
      <c r="A159" s="15"/>
      <c r="C159" s="17"/>
      <c r="D159" s="17"/>
      <c r="E159" s="17"/>
      <c r="F159" s="17"/>
      <c r="G159" s="16"/>
      <c r="H159" s="16"/>
    </row>
    <row r="160" spans="1:8">
      <c r="A160" s="15"/>
      <c r="C160" s="17"/>
      <c r="D160" s="17"/>
      <c r="E160" s="17"/>
      <c r="F160" s="17"/>
      <c r="G160" s="16"/>
      <c r="H160" s="16"/>
    </row>
    <row r="161" spans="1:8">
      <c r="A161" s="15"/>
      <c r="C161" s="17"/>
      <c r="D161" s="17"/>
      <c r="E161" s="17"/>
      <c r="F161" s="17"/>
      <c r="G161" s="16"/>
      <c r="H161" s="16"/>
    </row>
    <row r="162" spans="1:8">
      <c r="A162" s="15"/>
      <c r="C162" s="17"/>
      <c r="D162" s="17"/>
      <c r="E162" s="17"/>
      <c r="F162" s="17"/>
      <c r="G162" s="16"/>
      <c r="H162" s="16"/>
    </row>
    <row r="163" spans="1:8">
      <c r="A163" s="15"/>
      <c r="C163" s="17"/>
      <c r="D163" s="17"/>
      <c r="E163" s="17"/>
      <c r="F163" s="17"/>
      <c r="G163" s="16"/>
      <c r="H163" s="16"/>
    </row>
    <row r="164" spans="1:8">
      <c r="A164" s="15"/>
      <c r="C164" s="17"/>
      <c r="D164" s="17"/>
      <c r="E164" s="17"/>
      <c r="F164" s="17"/>
      <c r="G164" s="16"/>
      <c r="H164" s="16"/>
    </row>
    <row r="165" spans="1:8">
      <c r="A165" s="15"/>
      <c r="C165" s="17"/>
      <c r="D165" s="17"/>
      <c r="E165" s="17"/>
      <c r="F165" s="17"/>
      <c r="G165" s="16"/>
      <c r="H165" s="16"/>
    </row>
    <row r="166" spans="1:8">
      <c r="A166" s="15"/>
      <c r="C166" s="17"/>
      <c r="D166" s="17"/>
      <c r="E166" s="17"/>
      <c r="F166" s="17"/>
      <c r="G166" s="16"/>
      <c r="H166" s="16"/>
    </row>
    <row r="167" spans="1:8">
      <c r="A167" s="15"/>
      <c r="C167" s="17"/>
      <c r="D167" s="17"/>
      <c r="E167" s="17"/>
      <c r="F167" s="17"/>
      <c r="G167" s="16"/>
      <c r="H167" s="16"/>
    </row>
    <row r="168" spans="1:8">
      <c r="A168" s="15"/>
      <c r="C168" s="17"/>
      <c r="D168" s="17"/>
      <c r="E168" s="17"/>
      <c r="F168" s="17"/>
      <c r="G168" s="16"/>
      <c r="H168" s="16"/>
    </row>
    <row r="169" spans="1:8">
      <c r="A169" s="15"/>
      <c r="C169" s="17"/>
      <c r="D169" s="17"/>
      <c r="E169" s="17"/>
      <c r="F169" s="17"/>
      <c r="G169" s="16"/>
      <c r="H169" s="16"/>
    </row>
    <row r="170" spans="1:8">
      <c r="A170" s="15"/>
      <c r="C170" s="17"/>
      <c r="D170" s="17"/>
      <c r="E170" s="17"/>
      <c r="F170" s="17"/>
      <c r="G170" s="16"/>
      <c r="H170" s="16"/>
    </row>
    <row r="171" spans="1:8">
      <c r="A171" s="15"/>
      <c r="C171" s="17"/>
      <c r="D171" s="17"/>
      <c r="E171" s="17"/>
      <c r="F171" s="17"/>
      <c r="G171" s="16"/>
      <c r="H171" s="16"/>
    </row>
    <row r="172" spans="1:8">
      <c r="A172" s="15"/>
      <c r="C172" s="17"/>
      <c r="D172" s="17"/>
      <c r="E172" s="17"/>
      <c r="F172" s="17"/>
      <c r="G172" s="16"/>
      <c r="H172" s="16"/>
    </row>
    <row r="173" spans="1:8">
      <c r="A173" s="15"/>
      <c r="C173" s="17"/>
      <c r="D173" s="17"/>
      <c r="E173" s="17"/>
      <c r="F173" s="17"/>
      <c r="G173" s="16"/>
      <c r="H173" s="16"/>
    </row>
    <row r="174" spans="1:8">
      <c r="A174" s="15"/>
      <c r="C174" s="17"/>
      <c r="D174" s="17"/>
      <c r="E174" s="17"/>
      <c r="F174" s="17"/>
      <c r="G174" s="16"/>
      <c r="H174" s="16"/>
    </row>
    <row r="175" spans="1:8">
      <c r="A175" s="15"/>
      <c r="C175" s="17"/>
      <c r="D175" s="17"/>
      <c r="E175" s="17"/>
      <c r="F175" s="17"/>
      <c r="G175" s="16"/>
      <c r="H175" s="16"/>
    </row>
    <row r="176" spans="1:8">
      <c r="A176" s="15"/>
      <c r="C176" s="17"/>
      <c r="D176" s="17"/>
      <c r="E176" s="17"/>
      <c r="F176" s="17"/>
      <c r="G176" s="16"/>
      <c r="H176" s="16"/>
    </row>
    <row r="177" spans="1:8">
      <c r="A177" s="15"/>
      <c r="C177" s="17"/>
      <c r="D177" s="17"/>
      <c r="E177" s="17"/>
      <c r="F177" s="17"/>
      <c r="G177" s="16"/>
      <c r="H177" s="16"/>
    </row>
    <row r="178" spans="1:8">
      <c r="A178" s="15"/>
      <c r="C178" s="17"/>
      <c r="D178" s="17"/>
      <c r="E178" s="17"/>
      <c r="F178" s="17"/>
      <c r="G178" s="16"/>
      <c r="H178" s="16"/>
    </row>
    <row r="179" spans="1:8">
      <c r="A179" s="15"/>
      <c r="C179" s="17"/>
      <c r="D179" s="17"/>
      <c r="E179" s="17"/>
      <c r="F179" s="17"/>
      <c r="G179" s="16"/>
      <c r="H179" s="16"/>
    </row>
    <row r="180" spans="1:8">
      <c r="A180" s="15"/>
      <c r="C180" s="17"/>
      <c r="D180" s="17"/>
      <c r="E180" s="17"/>
      <c r="F180" s="17"/>
      <c r="G180" s="16"/>
      <c r="H180" s="16"/>
    </row>
    <row r="181" spans="1:8">
      <c r="A181" s="15"/>
      <c r="C181" s="17"/>
      <c r="D181" s="17"/>
      <c r="E181" s="17"/>
      <c r="F181" s="17"/>
      <c r="G181" s="16"/>
      <c r="H181" s="16"/>
    </row>
    <row r="182" spans="1:8">
      <c r="A182" s="15"/>
      <c r="C182" s="17"/>
      <c r="D182" s="17"/>
      <c r="E182" s="17"/>
      <c r="F182" s="17"/>
      <c r="G182" s="16"/>
      <c r="H182" s="16"/>
    </row>
    <row r="183" spans="1:8">
      <c r="A183" s="15"/>
      <c r="C183" s="17"/>
      <c r="D183" s="17"/>
      <c r="E183" s="17"/>
      <c r="F183" s="17"/>
      <c r="G183" s="16"/>
      <c r="H183" s="16"/>
    </row>
    <row r="184" spans="1:8">
      <c r="A184" s="15"/>
      <c r="C184" s="17"/>
      <c r="D184" s="17"/>
      <c r="E184" s="17"/>
      <c r="F184" s="17"/>
      <c r="G184" s="16"/>
      <c r="H184" s="16"/>
    </row>
    <row r="185" spans="1:8">
      <c r="A185" s="15"/>
      <c r="C185" s="17"/>
      <c r="D185" s="17"/>
      <c r="E185" s="17"/>
      <c r="F185" s="17"/>
      <c r="G185" s="16"/>
      <c r="H185" s="16"/>
    </row>
    <row r="186" spans="1:8">
      <c r="A186" s="15"/>
      <c r="C186" s="17"/>
      <c r="D186" s="17"/>
      <c r="E186" s="17"/>
      <c r="F186" s="17"/>
      <c r="G186" s="16"/>
      <c r="H186" s="16"/>
    </row>
    <row r="187" spans="1:8">
      <c r="A187" s="15"/>
      <c r="C187" s="17"/>
      <c r="D187" s="17"/>
      <c r="E187" s="17"/>
      <c r="F187" s="17"/>
      <c r="G187" s="16"/>
      <c r="H187" s="16"/>
    </row>
    <row r="188" spans="1:8">
      <c r="A188" s="15"/>
      <c r="C188" s="17"/>
      <c r="D188" s="17"/>
      <c r="E188" s="17"/>
      <c r="F188" s="17"/>
      <c r="G188" s="16"/>
      <c r="H188" s="16"/>
    </row>
    <row r="189" spans="1:8">
      <c r="A189" s="15"/>
      <c r="C189" s="17"/>
      <c r="D189" s="17"/>
      <c r="E189" s="17"/>
      <c r="F189" s="17"/>
      <c r="G189" s="16"/>
      <c r="H189" s="16"/>
    </row>
    <row r="190" spans="1:8">
      <c r="A190" s="15"/>
      <c r="C190" s="17"/>
      <c r="D190" s="17"/>
      <c r="E190" s="17"/>
      <c r="F190" s="17"/>
      <c r="G190" s="16"/>
      <c r="H190" s="16"/>
    </row>
    <row r="191" spans="1:8">
      <c r="A191" s="15"/>
      <c r="C191" s="17"/>
      <c r="D191" s="17"/>
      <c r="E191" s="17"/>
      <c r="F191" s="17"/>
      <c r="G191" s="16"/>
      <c r="H191" s="16"/>
    </row>
    <row r="192" spans="1:8">
      <c r="A192" s="15"/>
      <c r="C192" s="17"/>
      <c r="D192" s="17"/>
      <c r="E192" s="17"/>
      <c r="F192" s="17"/>
      <c r="G192" s="16"/>
      <c r="H192" s="16"/>
    </row>
    <row r="193" spans="1:8">
      <c r="A193" s="15"/>
      <c r="C193" s="17"/>
      <c r="D193" s="17"/>
      <c r="E193" s="17"/>
      <c r="F193" s="17"/>
      <c r="G193" s="16"/>
      <c r="H193" s="16"/>
    </row>
    <row r="194" spans="1:8">
      <c r="A194" s="15"/>
      <c r="C194" s="17"/>
      <c r="D194" s="17"/>
      <c r="E194" s="17"/>
      <c r="F194" s="17"/>
      <c r="G194" s="16"/>
      <c r="H194" s="16"/>
    </row>
    <row r="195" spans="1:8">
      <c r="A195" s="15"/>
      <c r="C195" s="17"/>
      <c r="D195" s="17"/>
      <c r="E195" s="17"/>
      <c r="F195" s="17"/>
      <c r="G195" s="16"/>
      <c r="H195" s="16"/>
    </row>
    <row r="196" spans="1:8">
      <c r="A196" s="15"/>
      <c r="C196" s="17"/>
      <c r="D196" s="17"/>
      <c r="E196" s="17"/>
      <c r="F196" s="17"/>
      <c r="G196" s="16"/>
      <c r="H196" s="16"/>
    </row>
    <row r="197" spans="1:8">
      <c r="A197" s="15"/>
      <c r="C197" s="17"/>
      <c r="D197" s="17"/>
      <c r="E197" s="17"/>
      <c r="F197" s="17"/>
      <c r="G197" s="16"/>
      <c r="H197" s="16"/>
    </row>
    <row r="198" spans="1:8">
      <c r="A198" s="15"/>
      <c r="C198" s="17"/>
      <c r="D198" s="17"/>
      <c r="E198" s="17"/>
      <c r="F198" s="17"/>
      <c r="G198" s="16"/>
      <c r="H198" s="16"/>
    </row>
    <row r="199" spans="1:8">
      <c r="A199" s="15"/>
      <c r="C199" s="17"/>
      <c r="D199" s="17"/>
      <c r="E199" s="17"/>
      <c r="F199" s="17"/>
      <c r="G199" s="16"/>
      <c r="H199" s="16"/>
    </row>
    <row r="200" spans="1:8">
      <c r="A200" s="15"/>
      <c r="C200" s="17"/>
      <c r="D200" s="17"/>
      <c r="E200" s="17"/>
      <c r="F200" s="17"/>
      <c r="G200" s="16"/>
      <c r="H200" s="16"/>
    </row>
    <row r="201" spans="1:8">
      <c r="A201" s="15"/>
      <c r="C201" s="17"/>
      <c r="D201" s="17"/>
      <c r="E201" s="17"/>
      <c r="F201" s="17"/>
      <c r="G201" s="16"/>
      <c r="H201" s="16"/>
    </row>
    <row r="202" spans="1:8">
      <c r="A202" s="15"/>
      <c r="C202" s="17"/>
      <c r="D202" s="17"/>
      <c r="E202" s="17"/>
      <c r="F202" s="17"/>
      <c r="G202" s="16"/>
      <c r="H202" s="16"/>
    </row>
    <row r="203" spans="1:8">
      <c r="A203" s="15"/>
      <c r="C203" s="17"/>
      <c r="D203" s="17"/>
      <c r="E203" s="17"/>
      <c r="F203" s="17"/>
      <c r="G203" s="16"/>
      <c r="H203" s="16"/>
    </row>
    <row r="204" spans="1:8">
      <c r="A204" s="26"/>
    </row>
    <row r="205" spans="1:8">
      <c r="A205" s="26"/>
    </row>
    <row r="206" spans="1:8">
      <c r="A206" s="26"/>
    </row>
    <row r="207" spans="1:8">
      <c r="A207" s="26"/>
    </row>
    <row r="208" spans="1:8">
      <c r="A208" s="26"/>
    </row>
    <row r="209" spans="1:1">
      <c r="A209" s="26"/>
    </row>
    <row r="210" spans="1:1">
      <c r="A210" s="26"/>
    </row>
    <row r="211" spans="1:1">
      <c r="A211" s="26"/>
    </row>
    <row r="212" spans="1:1">
      <c r="A212" s="26"/>
    </row>
    <row r="213" spans="1:1">
      <c r="A213" s="26"/>
    </row>
    <row r="214" spans="1:1">
      <c r="A214" s="26"/>
    </row>
    <row r="215" spans="1:1">
      <c r="A215" s="26"/>
    </row>
    <row r="216" spans="1:1">
      <c r="A216" s="26"/>
    </row>
    <row r="217" spans="1:1">
      <c r="A217" s="26"/>
    </row>
    <row r="218" spans="1:1">
      <c r="A218" s="26"/>
    </row>
    <row r="219" spans="1:1">
      <c r="A219" s="26"/>
    </row>
    <row r="220" spans="1:1">
      <c r="A220" s="26"/>
    </row>
    <row r="221" spans="1:1">
      <c r="A221" s="26"/>
    </row>
    <row r="222" spans="1:1">
      <c r="A222" s="26"/>
    </row>
    <row r="223" spans="1:1">
      <c r="A223" s="26"/>
    </row>
    <row r="224" spans="1:1">
      <c r="A224" s="26"/>
    </row>
    <row r="225" spans="1:1">
      <c r="A225" s="26"/>
    </row>
    <row r="226" spans="1:1">
      <c r="A226" s="26"/>
    </row>
    <row r="227" spans="1:1">
      <c r="A227" s="26"/>
    </row>
    <row r="228" spans="1:1">
      <c r="A228" s="26"/>
    </row>
    <row r="229" spans="1:1">
      <c r="A229" s="26"/>
    </row>
    <row r="230" spans="1:1">
      <c r="A230" s="26"/>
    </row>
    <row r="231" spans="1:1">
      <c r="A231" s="26"/>
    </row>
    <row r="232" spans="1:1">
      <c r="A232" s="26"/>
    </row>
    <row r="233" spans="1:1">
      <c r="A233" s="26"/>
    </row>
    <row r="234" spans="1:1">
      <c r="A234" s="26"/>
    </row>
    <row r="235" spans="1:1">
      <c r="A235" s="26"/>
    </row>
    <row r="236" spans="1:1">
      <c r="A236" s="26"/>
    </row>
    <row r="237" spans="1:1">
      <c r="A237" s="26"/>
    </row>
    <row r="238" spans="1:1">
      <c r="A238" s="26"/>
    </row>
    <row r="239" spans="1:1">
      <c r="A239" s="26"/>
    </row>
    <row r="240" spans="1:1">
      <c r="A240" s="26"/>
    </row>
    <row r="241" spans="1:1">
      <c r="A241" s="26"/>
    </row>
    <row r="242" spans="1:1">
      <c r="A242" s="26"/>
    </row>
    <row r="243" spans="1:1">
      <c r="A243" s="26"/>
    </row>
    <row r="244" spans="1:1">
      <c r="A244" s="26"/>
    </row>
    <row r="245" spans="1:1">
      <c r="A245" s="26"/>
    </row>
    <row r="246" spans="1:1">
      <c r="A246" s="26"/>
    </row>
    <row r="247" spans="1:1">
      <c r="A247" s="26"/>
    </row>
    <row r="248" spans="1:1">
      <c r="A248" s="26"/>
    </row>
    <row r="249" spans="1:1">
      <c r="A249" s="26"/>
    </row>
    <row r="250" spans="1:1">
      <c r="A250" s="26"/>
    </row>
    <row r="251" spans="1:1">
      <c r="A251" s="26"/>
    </row>
    <row r="252" spans="1:1">
      <c r="A252" s="26"/>
    </row>
    <row r="253" spans="1:1">
      <c r="A253" s="26"/>
    </row>
    <row r="254" spans="1:1">
      <c r="A254" s="26"/>
    </row>
    <row r="255" spans="1:1">
      <c r="A255" s="26"/>
    </row>
    <row r="256" spans="1:1">
      <c r="A256" s="26"/>
    </row>
    <row r="257" spans="1:1">
      <c r="A257" s="26"/>
    </row>
    <row r="258" spans="1:1">
      <c r="A258" s="26"/>
    </row>
    <row r="259" spans="1:1">
      <c r="A259" s="26"/>
    </row>
    <row r="260" spans="1:1">
      <c r="A260" s="26"/>
    </row>
    <row r="261" spans="1:1">
      <c r="A261" s="26"/>
    </row>
    <row r="262" spans="1:1">
      <c r="A262" s="26"/>
    </row>
    <row r="263" spans="1:1">
      <c r="A263" s="26"/>
    </row>
    <row r="264" spans="1:1">
      <c r="A264" s="26"/>
    </row>
    <row r="265" spans="1:1">
      <c r="A265" s="26"/>
    </row>
    <row r="266" spans="1:1">
      <c r="A266" s="26"/>
    </row>
    <row r="267" spans="1:1">
      <c r="A267" s="26"/>
    </row>
    <row r="268" spans="1:1">
      <c r="A268" s="26"/>
    </row>
    <row r="269" spans="1:1">
      <c r="A269" s="26"/>
    </row>
    <row r="270" spans="1:1">
      <c r="A270" s="26"/>
    </row>
    <row r="271" spans="1:1">
      <c r="A271" s="26"/>
    </row>
    <row r="272" spans="1:1">
      <c r="A272" s="26"/>
    </row>
    <row r="273" spans="1:1">
      <c r="A273" s="26"/>
    </row>
    <row r="274" spans="1:1">
      <c r="A274" s="26"/>
    </row>
    <row r="275" spans="1:1">
      <c r="A275" s="26"/>
    </row>
    <row r="276" spans="1:1">
      <c r="A276" s="26"/>
    </row>
    <row r="277" spans="1:1">
      <c r="A277" s="26"/>
    </row>
    <row r="278" spans="1:1">
      <c r="A278" s="26"/>
    </row>
    <row r="279" spans="1:1">
      <c r="A279" s="26"/>
    </row>
    <row r="280" spans="1:1">
      <c r="A280" s="26"/>
    </row>
    <row r="281" spans="1:1">
      <c r="A281" s="26"/>
    </row>
    <row r="282" spans="1:1">
      <c r="A282" s="26"/>
    </row>
    <row r="283" spans="1:1">
      <c r="A283" s="26"/>
    </row>
    <row r="284" spans="1:1">
      <c r="A284" s="26"/>
    </row>
    <row r="285" spans="1:1">
      <c r="A285" s="26"/>
    </row>
    <row r="286" spans="1:1">
      <c r="A286" s="26"/>
    </row>
    <row r="287" spans="1:1">
      <c r="A287" s="26"/>
    </row>
    <row r="288" spans="1:1">
      <c r="A288" s="26"/>
    </row>
    <row r="289" spans="1:1">
      <c r="A289" s="26"/>
    </row>
    <row r="290" spans="1:1">
      <c r="A290" s="26"/>
    </row>
    <row r="291" spans="1:1">
      <c r="A291" s="26"/>
    </row>
    <row r="292" spans="1:1">
      <c r="A292" s="26"/>
    </row>
    <row r="293" spans="1:1">
      <c r="A293" s="26"/>
    </row>
    <row r="294" spans="1:1">
      <c r="A294" s="26"/>
    </row>
    <row r="295" spans="1:1">
      <c r="A295" s="26"/>
    </row>
    <row r="296" spans="1:1">
      <c r="A296" s="26"/>
    </row>
    <row r="297" spans="1:1">
      <c r="A297" s="26"/>
    </row>
    <row r="298" spans="1:1">
      <c r="A298" s="26"/>
    </row>
    <row r="299" spans="1:1">
      <c r="A299" s="26"/>
    </row>
    <row r="300" spans="1:1">
      <c r="A300" s="26"/>
    </row>
    <row r="301" spans="1:1">
      <c r="A301" s="26"/>
    </row>
    <row r="302" spans="1:1">
      <c r="A302" s="26"/>
    </row>
    <row r="303" spans="1:1">
      <c r="A303" s="26"/>
    </row>
    <row r="304" spans="1:1">
      <c r="A304" s="26"/>
    </row>
    <row r="305" spans="1:1">
      <c r="A305" s="26"/>
    </row>
    <row r="306" spans="1:1">
      <c r="A306" s="26"/>
    </row>
    <row r="307" spans="1:1">
      <c r="A307" s="26"/>
    </row>
    <row r="308" spans="1:1">
      <c r="A308" s="26"/>
    </row>
    <row r="309" spans="1:1">
      <c r="A309" s="26"/>
    </row>
    <row r="310" spans="1:1">
      <c r="A310" s="26"/>
    </row>
    <row r="311" spans="1:1">
      <c r="A311" s="26"/>
    </row>
    <row r="312" spans="1:1">
      <c r="A312" s="26"/>
    </row>
    <row r="313" spans="1:1">
      <c r="A313" s="26"/>
    </row>
    <row r="314" spans="1:1">
      <c r="A314" s="26"/>
    </row>
    <row r="315" spans="1:1">
      <c r="A315" s="26"/>
    </row>
    <row r="316" spans="1:1">
      <c r="A316" s="26"/>
    </row>
    <row r="317" spans="1:1">
      <c r="A317" s="26"/>
    </row>
    <row r="318" spans="1:1">
      <c r="A318" s="26"/>
    </row>
    <row r="319" spans="1:1">
      <c r="A319" s="26"/>
    </row>
    <row r="320" spans="1:1">
      <c r="A320" s="26"/>
    </row>
    <row r="321" spans="1:1">
      <c r="A321" s="26"/>
    </row>
    <row r="322" spans="1:1">
      <c r="A322" s="26"/>
    </row>
    <row r="323" spans="1:1">
      <c r="A323" s="26"/>
    </row>
    <row r="324" spans="1:1">
      <c r="A324" s="26"/>
    </row>
    <row r="325" spans="1:1">
      <c r="A325" s="26"/>
    </row>
    <row r="326" spans="1:1">
      <c r="A326" s="26"/>
    </row>
    <row r="327" spans="1:1">
      <c r="A327" s="26"/>
    </row>
    <row r="328" spans="1:1">
      <c r="A328" s="26"/>
    </row>
    <row r="329" spans="1:1">
      <c r="A329" s="26"/>
    </row>
    <row r="330" spans="1:1">
      <c r="A330" s="26"/>
    </row>
    <row r="331" spans="1:1">
      <c r="A331" s="26"/>
    </row>
    <row r="332" spans="1:1">
      <c r="A332" s="26"/>
    </row>
    <row r="333" spans="1:1">
      <c r="A333" s="26"/>
    </row>
    <row r="334" spans="1:1">
      <c r="A334" s="26"/>
    </row>
    <row r="335" spans="1:1">
      <c r="A335" s="26"/>
    </row>
    <row r="336" spans="1:1">
      <c r="A336" s="26"/>
    </row>
    <row r="337" spans="1:1">
      <c r="A337" s="26"/>
    </row>
    <row r="338" spans="1:1">
      <c r="A338" s="26"/>
    </row>
    <row r="339" spans="1:1">
      <c r="A339" s="26"/>
    </row>
    <row r="340" spans="1:1">
      <c r="A340" s="26"/>
    </row>
    <row r="341" spans="1:1">
      <c r="A341" s="26"/>
    </row>
    <row r="342" spans="1:1">
      <c r="A342" s="26"/>
    </row>
    <row r="343" spans="1:1">
      <c r="A343" s="26"/>
    </row>
    <row r="344" spans="1:1">
      <c r="A344" s="26"/>
    </row>
    <row r="345" spans="1:1">
      <c r="A345" s="26"/>
    </row>
    <row r="346" spans="1:1">
      <c r="A346" s="26"/>
    </row>
    <row r="347" spans="1:1">
      <c r="A347" s="26"/>
    </row>
    <row r="348" spans="1:1">
      <c r="A348" s="26"/>
    </row>
    <row r="349" spans="1:1">
      <c r="A349" s="26"/>
    </row>
    <row r="350" spans="1:1">
      <c r="A350" s="26"/>
    </row>
    <row r="351" spans="1:1">
      <c r="A351" s="26"/>
    </row>
    <row r="352" spans="1:1">
      <c r="A352" s="26"/>
    </row>
    <row r="353" spans="1:1">
      <c r="A353" s="26"/>
    </row>
    <row r="354" spans="1:1">
      <c r="A354" s="26"/>
    </row>
    <row r="355" spans="1:1">
      <c r="A355" s="26"/>
    </row>
    <row r="356" spans="1:1">
      <c r="A356" s="26"/>
    </row>
    <row r="357" spans="1:1">
      <c r="A357" s="26"/>
    </row>
    <row r="358" spans="1:1">
      <c r="A358" s="26"/>
    </row>
    <row r="359" spans="1:1">
      <c r="A359" s="26"/>
    </row>
    <row r="360" spans="1:1">
      <c r="A360" s="26"/>
    </row>
    <row r="361" spans="1:1">
      <c r="A361" s="26"/>
    </row>
    <row r="362" spans="1:1">
      <c r="A362" s="26"/>
    </row>
    <row r="363" spans="1:1">
      <c r="A363" s="26"/>
    </row>
    <row r="364" spans="1:1">
      <c r="A364" s="26"/>
    </row>
    <row r="365" spans="1:1">
      <c r="A365" s="26"/>
    </row>
    <row r="366" spans="1:1">
      <c r="A366" s="26"/>
    </row>
    <row r="367" spans="1:1">
      <c r="A367" s="26"/>
    </row>
    <row r="368" spans="1:1">
      <c r="A368" s="26"/>
    </row>
    <row r="369" spans="1:1">
      <c r="A369" s="26"/>
    </row>
    <row r="370" spans="1:1">
      <c r="A370" s="26"/>
    </row>
  </sheetData>
  <mergeCells count="7">
    <mergeCell ref="A4:G4"/>
    <mergeCell ref="A130:G130"/>
    <mergeCell ref="B6:B7"/>
    <mergeCell ref="A6:A7"/>
    <mergeCell ref="A133:G133"/>
    <mergeCell ref="C6:G6"/>
    <mergeCell ref="A9:G9"/>
  </mergeCells>
  <phoneticPr fontId="0" type="noConversion"/>
  <pageMargins left="0.98425196850393704" right="0" top="0" bottom="0" header="0.19685039370078741" footer="0.11811023622047245"/>
  <pageSetup paperSize="9" scale="46" fitToHeight="3" orientation="portrait" verticalDpi="300" r:id="rId1"/>
  <headerFooter alignWithMargins="0">
    <oddHeader xml:space="preserve">&amp;C&amp;"Times New Roman,обычный"&amp;16 
&amp;18 5&amp;R&amp;"Times New Roman,обычный"&amp;14 
Продовження додатка 1
</oddHeader>
  </headerFooter>
  <rowBreaks count="1" manualBreakCount="1">
    <brk id="9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4:H197"/>
  <sheetViews>
    <sheetView view="pageBreakPreview" zoomScale="75" zoomScaleNormal="75" zoomScaleSheetLayoutView="75" workbookViewId="0">
      <selection activeCell="D41" sqref="D41"/>
    </sheetView>
  </sheetViews>
  <sheetFormatPr defaultColWidth="77.85546875" defaultRowHeight="18.75" outlineLevelRow="1"/>
  <cols>
    <col min="1" max="1" width="84" style="21" customWidth="1"/>
    <col min="2" max="2" width="10.7109375" style="24" customWidth="1"/>
    <col min="3" max="4" width="15.85546875" style="24" customWidth="1"/>
    <col min="5" max="5" width="18" style="24" customWidth="1"/>
    <col min="6" max="6" width="15.85546875" style="21" customWidth="1"/>
    <col min="7" max="7" width="10" style="21" customWidth="1"/>
    <col min="8" max="8" width="9.5703125" style="21" customWidth="1"/>
    <col min="9" max="251" width="9.140625" style="21" customWidth="1"/>
    <col min="252" max="16384" width="77.85546875" style="21"/>
  </cols>
  <sheetData>
    <row r="4" spans="1:6">
      <c r="A4" s="301" t="s">
        <v>65</v>
      </c>
      <c r="B4" s="301"/>
      <c r="C4" s="301"/>
      <c r="D4" s="301"/>
      <c r="E4" s="301"/>
      <c r="F4" s="301"/>
    </row>
    <row r="5" spans="1:6" outlineLevel="1">
      <c r="A5" s="20"/>
      <c r="B5" s="29"/>
      <c r="C5" s="20"/>
      <c r="D5" s="20"/>
      <c r="E5" s="20"/>
      <c r="F5" s="20"/>
    </row>
    <row r="6" spans="1:6" ht="38.25" customHeight="1">
      <c r="A6" s="285" t="s">
        <v>88</v>
      </c>
      <c r="B6" s="302" t="s">
        <v>7</v>
      </c>
      <c r="C6" s="287" t="s">
        <v>465</v>
      </c>
      <c r="D6" s="288"/>
      <c r="E6" s="288"/>
      <c r="F6" s="289"/>
    </row>
    <row r="7" spans="1:6" ht="50.25" customHeight="1">
      <c r="A7" s="285"/>
      <c r="B7" s="302"/>
      <c r="C7" s="139" t="s">
        <v>292</v>
      </c>
      <c r="D7" s="139" t="s">
        <v>293</v>
      </c>
      <c r="E7" s="139" t="s">
        <v>294</v>
      </c>
      <c r="F7" s="139" t="s">
        <v>295</v>
      </c>
    </row>
    <row r="8" spans="1:6" ht="18" customHeight="1">
      <c r="A8" s="27">
        <v>1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</row>
    <row r="9" spans="1:6" s="88" customFormat="1" ht="24.95" customHeight="1">
      <c r="A9" s="299" t="s">
        <v>63</v>
      </c>
      <c r="B9" s="299"/>
      <c r="C9" s="299"/>
      <c r="D9" s="299"/>
      <c r="E9" s="299"/>
      <c r="F9" s="299"/>
    </row>
    <row r="10" spans="1:6" ht="24.95" customHeight="1">
      <c r="A10" s="31" t="s">
        <v>163</v>
      </c>
      <c r="B10" s="41">
        <v>1200</v>
      </c>
      <c r="C10" s="262">
        <f>'I.Розшифрування до запланованог'!C129</f>
        <v>-2.319211489520967E-11</v>
      </c>
      <c r="D10" s="262">
        <f>'I.Розшифрування до запланованог'!D129</f>
        <v>28215.300000000025</v>
      </c>
      <c r="E10" s="262">
        <f>'I.Розшифрування до запланованог'!E129</f>
        <v>28215.300000000047</v>
      </c>
      <c r="F10" s="31"/>
    </row>
    <row r="11" spans="1:6" ht="42.75" customHeight="1">
      <c r="A11" s="31" t="s">
        <v>28</v>
      </c>
      <c r="B11" s="46">
        <v>2000</v>
      </c>
      <c r="C11" s="226"/>
      <c r="D11" s="226"/>
      <c r="E11" s="229">
        <f t="shared" ref="E11:E19" si="0">D11-C11</f>
        <v>0</v>
      </c>
      <c r="F11" s="60"/>
    </row>
    <row r="12" spans="1:6" ht="20.100000000000001" customHeight="1">
      <c r="A12" s="22" t="s">
        <v>100</v>
      </c>
      <c r="B12" s="5">
        <v>2010</v>
      </c>
      <c r="C12" s="227"/>
      <c r="D12" s="227"/>
      <c r="E12" s="229">
        <f t="shared" si="0"/>
        <v>0</v>
      </c>
      <c r="F12" s="63"/>
    </row>
    <row r="13" spans="1:6" ht="20.100000000000001" customHeight="1">
      <c r="A13" s="6" t="s">
        <v>71</v>
      </c>
      <c r="B13" s="5">
        <v>2020</v>
      </c>
      <c r="C13" s="227"/>
      <c r="D13" s="227"/>
      <c r="E13" s="229">
        <f t="shared" si="0"/>
        <v>0</v>
      </c>
      <c r="F13" s="63"/>
    </row>
    <row r="14" spans="1:6" s="23" customFormat="1" ht="20.100000000000001" customHeight="1">
      <c r="A14" s="22" t="s">
        <v>37</v>
      </c>
      <c r="B14" s="5">
        <v>2030</v>
      </c>
      <c r="C14" s="227"/>
      <c r="D14" s="227"/>
      <c r="E14" s="229">
        <f t="shared" si="0"/>
        <v>0</v>
      </c>
      <c r="F14" s="63"/>
    </row>
    <row r="15" spans="1:6" ht="20.100000000000001" customHeight="1">
      <c r="A15" s="22" t="s">
        <v>59</v>
      </c>
      <c r="B15" s="5">
        <v>2031</v>
      </c>
      <c r="C15" s="227"/>
      <c r="D15" s="227"/>
      <c r="E15" s="229">
        <f t="shared" si="0"/>
        <v>0</v>
      </c>
      <c r="F15" s="63"/>
    </row>
    <row r="16" spans="1:6" ht="20.100000000000001" customHeight="1">
      <c r="A16" s="22" t="s">
        <v>11</v>
      </c>
      <c r="B16" s="5">
        <v>2040</v>
      </c>
      <c r="C16" s="228"/>
      <c r="D16" s="228"/>
      <c r="E16" s="229">
        <f t="shared" si="0"/>
        <v>0</v>
      </c>
      <c r="F16" s="63"/>
    </row>
    <row r="17" spans="1:6" ht="20.100000000000001" customHeight="1">
      <c r="A17" s="22" t="s">
        <v>53</v>
      </c>
      <c r="B17" s="5">
        <v>2050</v>
      </c>
      <c r="C17" s="227"/>
      <c r="D17" s="227"/>
      <c r="E17" s="229">
        <f t="shared" si="0"/>
        <v>0</v>
      </c>
      <c r="F17" s="63"/>
    </row>
    <row r="18" spans="1:6" ht="20.100000000000001" customHeight="1">
      <c r="A18" s="22" t="s">
        <v>54</v>
      </c>
      <c r="B18" s="5">
        <v>2060</v>
      </c>
      <c r="C18" s="227"/>
      <c r="D18" s="227"/>
      <c r="E18" s="229">
        <f t="shared" si="0"/>
        <v>0</v>
      </c>
      <c r="F18" s="63"/>
    </row>
    <row r="19" spans="1:6" ht="42.75" customHeight="1">
      <c r="A19" s="31" t="s">
        <v>29</v>
      </c>
      <c r="B19" s="46">
        <v>2070</v>
      </c>
      <c r="C19" s="227"/>
      <c r="D19" s="227"/>
      <c r="E19" s="229">
        <f t="shared" si="0"/>
        <v>0</v>
      </c>
      <c r="F19" s="63"/>
    </row>
    <row r="20" spans="1:6" ht="25.5" customHeight="1">
      <c r="A20" s="300" t="s">
        <v>164</v>
      </c>
      <c r="B20" s="300"/>
      <c r="C20" s="300"/>
      <c r="D20" s="300"/>
      <c r="E20" s="300"/>
      <c r="F20" s="300"/>
    </row>
    <row r="21" spans="1:6" ht="42" customHeight="1">
      <c r="A21" s="83" t="s">
        <v>165</v>
      </c>
      <c r="B21" s="84">
        <v>2110</v>
      </c>
      <c r="C21" s="61">
        <f>C22+C23+C24+C25+C26+C27</f>
        <v>3497.8</v>
      </c>
      <c r="D21" s="61">
        <f>D22+D23+D24+D25+D26+D27</f>
        <v>3998.7000000000003</v>
      </c>
      <c r="E21" s="80">
        <f>D21-C21</f>
        <v>500.90000000000009</v>
      </c>
      <c r="F21" s="80">
        <f>D21*100/C21</f>
        <v>114.32042998456171</v>
      </c>
    </row>
    <row r="22" spans="1:6" s="23" customFormat="1" ht="20.100000000000001" customHeight="1">
      <c r="A22" s="86" t="s">
        <v>166</v>
      </c>
      <c r="B22" s="85">
        <v>2111</v>
      </c>
      <c r="C22" s="97"/>
      <c r="D22" s="97"/>
      <c r="E22" s="80">
        <f t="shared" ref="E22:E42" si="1">D22-C22</f>
        <v>0</v>
      </c>
      <c r="F22" s="80" t="e">
        <f t="shared" ref="F22:F43" si="2">D22*100/C22</f>
        <v>#DIV/0!</v>
      </c>
    </row>
    <row r="23" spans="1:6" s="23" customFormat="1" ht="31.5" customHeight="1">
      <c r="A23" s="231" t="s">
        <v>167</v>
      </c>
      <c r="B23" s="85">
        <v>2112</v>
      </c>
      <c r="C23" s="97">
        <v>182.3</v>
      </c>
      <c r="D23" s="97">
        <v>211.4</v>
      </c>
      <c r="E23" s="80">
        <f t="shared" si="1"/>
        <v>29.099999999999994</v>
      </c>
      <c r="F23" s="80">
        <f t="shared" si="2"/>
        <v>115.96269884805265</v>
      </c>
    </row>
    <row r="24" spans="1:6" s="23" customFormat="1" ht="37.5" customHeight="1">
      <c r="A24" s="231" t="s">
        <v>168</v>
      </c>
      <c r="B24" s="85">
        <v>2113</v>
      </c>
      <c r="C24" s="97"/>
      <c r="D24" s="97"/>
      <c r="E24" s="80">
        <f t="shared" si="1"/>
        <v>0</v>
      </c>
      <c r="F24" s="80" t="e">
        <f t="shared" si="2"/>
        <v>#DIV/0!</v>
      </c>
    </row>
    <row r="25" spans="1:6" ht="19.5" customHeight="1">
      <c r="A25" s="231" t="s">
        <v>169</v>
      </c>
      <c r="B25" s="85">
        <v>2114</v>
      </c>
      <c r="C25" s="97"/>
      <c r="D25" s="97"/>
      <c r="E25" s="80">
        <f t="shared" si="1"/>
        <v>0</v>
      </c>
      <c r="F25" s="80" t="e">
        <f t="shared" si="2"/>
        <v>#DIV/0!</v>
      </c>
    </row>
    <row r="26" spans="1:6" ht="18.75" customHeight="1">
      <c r="A26" s="231" t="s">
        <v>42</v>
      </c>
      <c r="B26" s="85">
        <v>2115</v>
      </c>
      <c r="C26" s="97"/>
      <c r="D26" s="97"/>
      <c r="E26" s="80">
        <f t="shared" si="1"/>
        <v>0</v>
      </c>
      <c r="F26" s="80" t="e">
        <f t="shared" si="2"/>
        <v>#DIV/0!</v>
      </c>
    </row>
    <row r="27" spans="1:6" s="25" customFormat="1" ht="22.5" customHeight="1">
      <c r="A27" s="230" t="s">
        <v>415</v>
      </c>
      <c r="B27" s="92">
        <v>2116</v>
      </c>
      <c r="C27" s="161">
        <f>C28</f>
        <v>3315.5</v>
      </c>
      <c r="D27" s="186">
        <f>D28</f>
        <v>3787.3</v>
      </c>
      <c r="E27" s="80">
        <f t="shared" si="1"/>
        <v>471.80000000000018</v>
      </c>
      <c r="F27" s="80">
        <f t="shared" si="2"/>
        <v>114.23013120193033</v>
      </c>
    </row>
    <row r="28" spans="1:6" s="25" customFormat="1" ht="19.5" customHeight="1">
      <c r="A28" s="230" t="s">
        <v>417</v>
      </c>
      <c r="B28" s="92" t="s">
        <v>416</v>
      </c>
      <c r="C28" s="161">
        <v>3315.5</v>
      </c>
      <c r="D28" s="186">
        <v>3787.3</v>
      </c>
      <c r="E28" s="80">
        <f t="shared" si="1"/>
        <v>471.80000000000018</v>
      </c>
      <c r="F28" s="80">
        <f t="shared" si="2"/>
        <v>114.23013120193033</v>
      </c>
    </row>
    <row r="29" spans="1:6" ht="36.75" customHeight="1">
      <c r="A29" s="268" t="s">
        <v>170</v>
      </c>
      <c r="B29" s="84">
        <v>2120</v>
      </c>
      <c r="C29" s="61">
        <f>C30+C31+C32+C33+C35+C36</f>
        <v>39809.100000000006</v>
      </c>
      <c r="D29" s="61">
        <f>D30+D31+D32+D33+D35+D36</f>
        <v>37656.600000000006</v>
      </c>
      <c r="E29" s="80">
        <f t="shared" si="1"/>
        <v>-2152.5</v>
      </c>
      <c r="F29" s="80">
        <f t="shared" si="2"/>
        <v>94.592944829197336</v>
      </c>
    </row>
    <row r="30" spans="1:6" ht="22.5" customHeight="1">
      <c r="A30" s="231" t="s">
        <v>42</v>
      </c>
      <c r="B30" s="85">
        <v>2121</v>
      </c>
      <c r="C30" s="64">
        <v>39778.400000000001</v>
      </c>
      <c r="D30" s="64">
        <v>37625.5</v>
      </c>
      <c r="E30" s="80">
        <f t="shared" si="1"/>
        <v>-2152.9000000000015</v>
      </c>
      <c r="F30" s="80">
        <f t="shared" si="2"/>
        <v>94.587766224885868</v>
      </c>
    </row>
    <row r="31" spans="1:6" ht="20.100000000000001" customHeight="1">
      <c r="A31" s="231" t="s">
        <v>171</v>
      </c>
      <c r="B31" s="85">
        <v>2122</v>
      </c>
      <c r="C31" s="97">
        <v>6.5</v>
      </c>
      <c r="D31" s="97">
        <v>6.9</v>
      </c>
      <c r="E31" s="80">
        <f t="shared" si="1"/>
        <v>0.40000000000000036</v>
      </c>
      <c r="F31" s="80">
        <f t="shared" si="2"/>
        <v>106.15384615384616</v>
      </c>
    </row>
    <row r="32" spans="1:6" s="23" customFormat="1" ht="20.25" customHeight="1">
      <c r="A32" s="267" t="s">
        <v>425</v>
      </c>
      <c r="B32" s="85">
        <v>2123</v>
      </c>
      <c r="C32" s="97"/>
      <c r="D32" s="97"/>
      <c r="E32" s="80">
        <f t="shared" si="1"/>
        <v>0</v>
      </c>
      <c r="F32" s="80" t="e">
        <f t="shared" si="2"/>
        <v>#DIV/0!</v>
      </c>
    </row>
    <row r="33" spans="1:8" s="54" customFormat="1" ht="21.75" customHeight="1">
      <c r="A33" s="230" t="s">
        <v>415</v>
      </c>
      <c r="B33" s="70">
        <v>2124</v>
      </c>
      <c r="C33" s="161">
        <f>C34</f>
        <v>21.9</v>
      </c>
      <c r="D33" s="161">
        <f>D34</f>
        <v>21.9</v>
      </c>
      <c r="E33" s="80">
        <f t="shared" si="1"/>
        <v>0</v>
      </c>
      <c r="F33" s="80">
        <f t="shared" si="2"/>
        <v>100</v>
      </c>
    </row>
    <row r="34" spans="1:8" s="54" customFormat="1" ht="21.75" customHeight="1">
      <c r="A34" s="230" t="s">
        <v>418</v>
      </c>
      <c r="B34" s="70" t="s">
        <v>447</v>
      </c>
      <c r="C34" s="161">
        <v>21.9</v>
      </c>
      <c r="D34" s="161">
        <v>21.9</v>
      </c>
      <c r="E34" s="80"/>
      <c r="F34" s="80"/>
    </row>
    <row r="35" spans="1:8" s="54" customFormat="1" ht="21.75" customHeight="1">
      <c r="A35" s="230" t="s">
        <v>385</v>
      </c>
      <c r="B35" s="70">
        <v>2125</v>
      </c>
      <c r="C35" s="161">
        <v>2.2999999999999998</v>
      </c>
      <c r="D35" s="235">
        <v>2.2999999999999998</v>
      </c>
      <c r="E35" s="80">
        <f t="shared" si="1"/>
        <v>0</v>
      </c>
      <c r="F35" s="80">
        <f t="shared" si="2"/>
        <v>100</v>
      </c>
    </row>
    <row r="36" spans="1:8" s="54" customFormat="1" ht="21.75" hidden="1" customHeight="1">
      <c r="A36" s="230" t="s">
        <v>417</v>
      </c>
      <c r="B36" s="70">
        <v>2126</v>
      </c>
      <c r="C36" s="161"/>
      <c r="D36" s="235"/>
      <c r="E36" s="80">
        <f t="shared" ref="E36" si="3">D36-C36</f>
        <v>0</v>
      </c>
      <c r="F36" s="80" t="e">
        <f t="shared" ref="F36" si="4">D36*100/C36</f>
        <v>#DIV/0!</v>
      </c>
    </row>
    <row r="37" spans="1:8" s="54" customFormat="1" ht="33.75" customHeight="1">
      <c r="A37" s="268" t="s">
        <v>174</v>
      </c>
      <c r="B37" s="84">
        <v>2130</v>
      </c>
      <c r="C37" s="61">
        <f>C38+C39</f>
        <v>45119.8</v>
      </c>
      <c r="D37" s="61">
        <f>D38+D39</f>
        <v>42050.6</v>
      </c>
      <c r="E37" s="80">
        <f t="shared" si="1"/>
        <v>-3069.2000000000044</v>
      </c>
      <c r="F37" s="80">
        <f t="shared" si="2"/>
        <v>93.197664883266327</v>
      </c>
    </row>
    <row r="38" spans="1:8" s="54" customFormat="1" ht="21.75" customHeight="1">
      <c r="A38" s="231" t="s">
        <v>172</v>
      </c>
      <c r="B38" s="85">
        <v>2131</v>
      </c>
      <c r="C38" s="64">
        <v>45119.8</v>
      </c>
      <c r="D38" s="64">
        <f>'I.Розшифрування до запланованог'!D138</f>
        <v>42050.6</v>
      </c>
      <c r="E38" s="80">
        <f t="shared" si="1"/>
        <v>-3069.2000000000044</v>
      </c>
      <c r="F38" s="80">
        <f t="shared" si="2"/>
        <v>93.197664883266327</v>
      </c>
    </row>
    <row r="39" spans="1:8" s="23" customFormat="1" ht="20.100000000000001" customHeight="1">
      <c r="A39" s="91" t="s">
        <v>173</v>
      </c>
      <c r="B39" s="92">
        <v>2132</v>
      </c>
      <c r="C39" s="157"/>
      <c r="D39" s="157"/>
      <c r="E39" s="80">
        <f t="shared" si="1"/>
        <v>0</v>
      </c>
      <c r="F39" s="80" t="e">
        <f t="shared" si="2"/>
        <v>#DIV/0!</v>
      </c>
    </row>
    <row r="40" spans="1:8" s="23" customFormat="1" ht="20.100000000000001" customHeight="1">
      <c r="A40" s="83" t="s">
        <v>175</v>
      </c>
      <c r="B40" s="84">
        <v>2140</v>
      </c>
      <c r="C40" s="61">
        <f>C41+C42</f>
        <v>0</v>
      </c>
      <c r="D40" s="61">
        <f>D41+D42</f>
        <v>0</v>
      </c>
      <c r="E40" s="80">
        <f t="shared" si="1"/>
        <v>0</v>
      </c>
      <c r="F40" s="80" t="e">
        <f t="shared" si="2"/>
        <v>#DIV/0!</v>
      </c>
    </row>
    <row r="41" spans="1:8" s="23" customFormat="1" ht="35.25" customHeight="1">
      <c r="A41" s="86" t="s">
        <v>176</v>
      </c>
      <c r="B41" s="85">
        <v>2141</v>
      </c>
      <c r="C41" s="64"/>
      <c r="D41" s="64"/>
      <c r="E41" s="80">
        <f t="shared" si="1"/>
        <v>0</v>
      </c>
      <c r="F41" s="80" t="e">
        <f t="shared" si="2"/>
        <v>#DIV/0!</v>
      </c>
    </row>
    <row r="42" spans="1:8" s="23" customFormat="1" ht="20.100000000000001" customHeight="1">
      <c r="A42" s="86" t="s">
        <v>177</v>
      </c>
      <c r="B42" s="85">
        <v>2142</v>
      </c>
      <c r="C42" s="64"/>
      <c r="D42" s="64"/>
      <c r="E42" s="80">
        <f t="shared" si="1"/>
        <v>0</v>
      </c>
      <c r="F42" s="80" t="e">
        <f t="shared" si="2"/>
        <v>#DIV/0!</v>
      </c>
    </row>
    <row r="43" spans="1:8" s="96" customFormat="1" ht="28.5" customHeight="1">
      <c r="A43" s="77" t="s">
        <v>89</v>
      </c>
      <c r="B43" s="87">
        <v>2200</v>
      </c>
      <c r="C43" s="99">
        <f>C21+C29+C37+C40</f>
        <v>88426.700000000012</v>
      </c>
      <c r="D43" s="99">
        <f>D21+D29+D37+D40</f>
        <v>83705.899999999994</v>
      </c>
      <c r="E43" s="99">
        <f>E21+E29+E37+E40</f>
        <v>-4720.8000000000047</v>
      </c>
      <c r="F43" s="185">
        <f t="shared" si="2"/>
        <v>94.661340975067461</v>
      </c>
    </row>
    <row r="44" spans="1:8" s="23" customFormat="1" ht="20.100000000000001" customHeight="1">
      <c r="A44" s="94"/>
      <c r="B44" s="95"/>
      <c r="C44" s="90"/>
      <c r="D44" s="90"/>
      <c r="E44" s="90"/>
      <c r="F44" s="90"/>
    </row>
    <row r="45" spans="1:8" s="23" customFormat="1" ht="20.100000000000001" customHeight="1">
      <c r="A45" s="30"/>
      <c r="B45" s="93"/>
      <c r="C45" s="90"/>
      <c r="D45" s="90"/>
      <c r="E45" s="90"/>
      <c r="F45" s="90"/>
    </row>
    <row r="46" spans="1:8" s="1" customFormat="1" ht="20.100000000000001" customHeight="1">
      <c r="A46" s="30" t="s">
        <v>461</v>
      </c>
      <c r="B46" s="2" t="s">
        <v>308</v>
      </c>
      <c r="C46" s="2"/>
      <c r="D46" s="2"/>
      <c r="E46" s="8" t="s">
        <v>462</v>
      </c>
    </row>
    <row r="47" spans="1:8" s="1" customFormat="1" ht="20.100000000000001" customHeight="1">
      <c r="A47" s="168" t="s">
        <v>399</v>
      </c>
      <c r="B47" s="127" t="s">
        <v>310</v>
      </c>
      <c r="C47" s="127"/>
      <c r="D47" s="127"/>
      <c r="E47" s="127" t="s">
        <v>268</v>
      </c>
      <c r="F47" s="126"/>
    </row>
    <row r="48" spans="1:8" s="24" customFormat="1">
      <c r="A48" s="33"/>
      <c r="F48" s="21"/>
      <c r="G48" s="21"/>
      <c r="H48" s="21"/>
    </row>
    <row r="49" spans="1:8" s="24" customFormat="1">
      <c r="A49" s="33"/>
      <c r="F49" s="21"/>
      <c r="G49" s="21"/>
      <c r="H49" s="21"/>
    </row>
    <row r="50" spans="1:8" s="24" customFormat="1">
      <c r="A50" s="33"/>
      <c r="F50" s="21"/>
      <c r="G50" s="21"/>
      <c r="H50" s="21"/>
    </row>
    <row r="51" spans="1:8" s="24" customFormat="1">
      <c r="A51" s="33"/>
      <c r="F51" s="21"/>
      <c r="G51" s="21"/>
      <c r="H51" s="21"/>
    </row>
    <row r="52" spans="1:8" s="24" customFormat="1">
      <c r="A52" s="33"/>
      <c r="F52" s="21"/>
      <c r="G52" s="21"/>
      <c r="H52" s="21"/>
    </row>
    <row r="53" spans="1:8" s="24" customFormat="1">
      <c r="A53" s="33"/>
      <c r="F53" s="21"/>
      <c r="G53" s="21"/>
      <c r="H53" s="21"/>
    </row>
    <row r="54" spans="1:8" s="24" customFormat="1">
      <c r="A54" s="33"/>
      <c r="F54" s="21"/>
      <c r="G54" s="21"/>
      <c r="H54" s="21"/>
    </row>
    <row r="55" spans="1:8" s="24" customFormat="1">
      <c r="A55" s="33"/>
      <c r="F55" s="21"/>
      <c r="G55" s="21"/>
      <c r="H55" s="21"/>
    </row>
    <row r="56" spans="1:8" s="24" customFormat="1">
      <c r="A56" s="33"/>
      <c r="F56" s="21"/>
      <c r="G56" s="21"/>
      <c r="H56" s="21"/>
    </row>
    <row r="57" spans="1:8" s="24" customFormat="1">
      <c r="A57" s="33"/>
      <c r="F57" s="21"/>
      <c r="G57" s="21"/>
      <c r="H57" s="21"/>
    </row>
    <row r="58" spans="1:8" s="24" customFormat="1">
      <c r="A58" s="33"/>
      <c r="F58" s="21"/>
      <c r="G58" s="21"/>
      <c r="H58" s="21"/>
    </row>
    <row r="59" spans="1:8" s="24" customFormat="1">
      <c r="A59" s="33"/>
      <c r="F59" s="21"/>
      <c r="G59" s="21"/>
      <c r="H59" s="21"/>
    </row>
    <row r="60" spans="1:8" s="24" customFormat="1">
      <c r="A60" s="33"/>
      <c r="F60" s="21"/>
      <c r="G60" s="21"/>
      <c r="H60" s="21"/>
    </row>
    <row r="61" spans="1:8" s="24" customFormat="1">
      <c r="A61" s="33"/>
      <c r="F61" s="21"/>
      <c r="G61" s="21"/>
      <c r="H61" s="21"/>
    </row>
    <row r="62" spans="1:8" s="24" customFormat="1">
      <c r="A62" s="33"/>
      <c r="F62" s="21"/>
      <c r="G62" s="21"/>
      <c r="H62" s="21"/>
    </row>
    <row r="63" spans="1:8" s="24" customFormat="1">
      <c r="A63" s="33"/>
      <c r="F63" s="21"/>
      <c r="G63" s="21"/>
      <c r="H63" s="21"/>
    </row>
    <row r="64" spans="1:8" s="24" customFormat="1">
      <c r="A64" s="33"/>
      <c r="F64" s="21"/>
      <c r="G64" s="21"/>
      <c r="H64" s="21"/>
    </row>
    <row r="65" spans="1:8" s="24" customFormat="1">
      <c r="A65" s="33"/>
      <c r="F65" s="21"/>
      <c r="G65" s="21"/>
      <c r="H65" s="21"/>
    </row>
    <row r="66" spans="1:8" s="24" customFormat="1">
      <c r="A66" s="33"/>
      <c r="F66" s="21"/>
      <c r="G66" s="21"/>
      <c r="H66" s="21"/>
    </row>
    <row r="67" spans="1:8" s="24" customFormat="1">
      <c r="A67" s="33"/>
      <c r="F67" s="21"/>
      <c r="G67" s="21"/>
      <c r="H67" s="21"/>
    </row>
    <row r="68" spans="1:8" s="24" customFormat="1">
      <c r="A68" s="33"/>
      <c r="F68" s="21"/>
      <c r="G68" s="21"/>
      <c r="H68" s="21"/>
    </row>
    <row r="69" spans="1:8" s="24" customFormat="1">
      <c r="A69" s="33"/>
      <c r="F69" s="21"/>
      <c r="G69" s="21"/>
      <c r="H69" s="21"/>
    </row>
    <row r="70" spans="1:8" s="24" customFormat="1">
      <c r="A70" s="33"/>
      <c r="F70" s="21"/>
      <c r="G70" s="21"/>
      <c r="H70" s="21"/>
    </row>
    <row r="71" spans="1:8" s="24" customFormat="1">
      <c r="A71" s="33"/>
      <c r="F71" s="21"/>
      <c r="G71" s="21"/>
      <c r="H71" s="21"/>
    </row>
    <row r="72" spans="1:8" s="24" customFormat="1">
      <c r="A72" s="33"/>
      <c r="F72" s="21"/>
      <c r="G72" s="21"/>
      <c r="H72" s="21"/>
    </row>
    <row r="73" spans="1:8" s="24" customFormat="1">
      <c r="A73" s="33"/>
      <c r="F73" s="21"/>
      <c r="G73" s="21"/>
      <c r="H73" s="21"/>
    </row>
    <row r="74" spans="1:8" s="24" customFormat="1">
      <c r="A74" s="33"/>
      <c r="F74" s="21"/>
      <c r="G74" s="21"/>
      <c r="H74" s="21"/>
    </row>
    <row r="75" spans="1:8" s="24" customFormat="1">
      <c r="A75" s="33"/>
      <c r="F75" s="21"/>
      <c r="G75" s="21"/>
      <c r="H75" s="21"/>
    </row>
    <row r="76" spans="1:8" s="24" customFormat="1">
      <c r="A76" s="33"/>
      <c r="F76" s="21"/>
      <c r="G76" s="21"/>
      <c r="H76" s="21"/>
    </row>
    <row r="77" spans="1:8" s="24" customFormat="1">
      <c r="A77" s="33"/>
      <c r="F77" s="21"/>
      <c r="G77" s="21"/>
      <c r="H77" s="21"/>
    </row>
    <row r="78" spans="1:8" s="24" customFormat="1">
      <c r="A78" s="33"/>
      <c r="F78" s="21"/>
      <c r="G78" s="21"/>
      <c r="H78" s="21"/>
    </row>
    <row r="79" spans="1:8" s="24" customFormat="1">
      <c r="A79" s="33"/>
      <c r="F79" s="21"/>
      <c r="G79" s="21"/>
      <c r="H79" s="21"/>
    </row>
    <row r="80" spans="1:8" s="24" customFormat="1">
      <c r="A80" s="33"/>
      <c r="F80" s="21"/>
      <c r="G80" s="21"/>
      <c r="H80" s="21"/>
    </row>
    <row r="81" spans="1:8" s="24" customFormat="1">
      <c r="A81" s="33"/>
      <c r="F81" s="21"/>
      <c r="G81" s="21"/>
      <c r="H81" s="21"/>
    </row>
    <row r="82" spans="1:8" s="24" customFormat="1">
      <c r="A82" s="33"/>
      <c r="F82" s="21"/>
      <c r="G82" s="21"/>
      <c r="H82" s="21"/>
    </row>
    <row r="83" spans="1:8" s="24" customFormat="1">
      <c r="A83" s="33"/>
      <c r="F83" s="21"/>
      <c r="G83" s="21"/>
      <c r="H83" s="21"/>
    </row>
    <row r="84" spans="1:8" s="24" customFormat="1">
      <c r="A84" s="33"/>
      <c r="F84" s="21"/>
      <c r="G84" s="21"/>
      <c r="H84" s="21"/>
    </row>
    <row r="85" spans="1:8" s="24" customFormat="1">
      <c r="A85" s="33"/>
      <c r="F85" s="21"/>
      <c r="G85" s="21"/>
      <c r="H85" s="21"/>
    </row>
    <row r="86" spans="1:8" s="24" customFormat="1">
      <c r="A86" s="33"/>
      <c r="F86" s="21"/>
      <c r="G86" s="21"/>
      <c r="H86" s="21"/>
    </row>
    <row r="87" spans="1:8" s="24" customFormat="1">
      <c r="A87" s="33"/>
      <c r="F87" s="21"/>
      <c r="G87" s="21"/>
      <c r="H87" s="21"/>
    </row>
    <row r="88" spans="1:8" s="24" customFormat="1">
      <c r="A88" s="33"/>
      <c r="F88" s="21"/>
      <c r="G88" s="21"/>
      <c r="H88" s="21"/>
    </row>
    <row r="89" spans="1:8" s="24" customFormat="1">
      <c r="A89" s="33"/>
      <c r="F89" s="21"/>
      <c r="G89" s="21"/>
      <c r="H89" s="21"/>
    </row>
    <row r="90" spans="1:8" s="24" customFormat="1">
      <c r="A90" s="33"/>
      <c r="F90" s="21"/>
      <c r="G90" s="21"/>
      <c r="H90" s="21"/>
    </row>
    <row r="91" spans="1:8" s="24" customFormat="1">
      <c r="A91" s="33"/>
      <c r="F91" s="21"/>
      <c r="G91" s="21"/>
      <c r="H91" s="21"/>
    </row>
    <row r="92" spans="1:8" s="24" customFormat="1">
      <c r="A92" s="33"/>
      <c r="F92" s="21"/>
      <c r="G92" s="21"/>
      <c r="H92" s="21"/>
    </row>
    <row r="93" spans="1:8" s="24" customFormat="1">
      <c r="A93" s="33"/>
      <c r="F93" s="21"/>
      <c r="G93" s="21"/>
      <c r="H93" s="21"/>
    </row>
    <row r="94" spans="1:8" s="24" customFormat="1">
      <c r="A94" s="33"/>
      <c r="F94" s="21"/>
      <c r="G94" s="21"/>
      <c r="H94" s="21"/>
    </row>
    <row r="95" spans="1:8" s="24" customFormat="1">
      <c r="A95" s="33"/>
      <c r="F95" s="21"/>
      <c r="G95" s="21"/>
      <c r="H95" s="21"/>
    </row>
    <row r="96" spans="1:8" s="24" customFormat="1">
      <c r="A96" s="33"/>
      <c r="F96" s="21"/>
      <c r="G96" s="21"/>
      <c r="H96" s="21"/>
    </row>
    <row r="97" spans="1:8" s="24" customFormat="1">
      <c r="A97" s="33"/>
      <c r="F97" s="21"/>
      <c r="G97" s="21"/>
      <c r="H97" s="21"/>
    </row>
    <row r="98" spans="1:8" s="24" customFormat="1">
      <c r="A98" s="33"/>
      <c r="F98" s="21"/>
      <c r="G98" s="21"/>
      <c r="H98" s="21"/>
    </row>
    <row r="99" spans="1:8" s="24" customFormat="1">
      <c r="A99" s="33"/>
      <c r="F99" s="21"/>
      <c r="G99" s="21"/>
      <c r="H99" s="21"/>
    </row>
    <row r="100" spans="1:8" s="24" customFormat="1">
      <c r="A100" s="33"/>
      <c r="F100" s="21"/>
      <c r="G100" s="21"/>
      <c r="H100" s="21"/>
    </row>
    <row r="101" spans="1:8" s="24" customFormat="1">
      <c r="A101" s="33"/>
      <c r="F101" s="21"/>
      <c r="G101" s="21"/>
      <c r="H101" s="21"/>
    </row>
    <row r="102" spans="1:8" s="24" customFormat="1">
      <c r="A102" s="33"/>
      <c r="F102" s="21"/>
      <c r="G102" s="21"/>
      <c r="H102" s="21"/>
    </row>
    <row r="103" spans="1:8" s="24" customFormat="1">
      <c r="A103" s="33"/>
      <c r="F103" s="21"/>
      <c r="G103" s="21"/>
      <c r="H103" s="21"/>
    </row>
    <row r="104" spans="1:8" s="24" customFormat="1">
      <c r="A104" s="33"/>
      <c r="F104" s="21"/>
      <c r="G104" s="21"/>
      <c r="H104" s="21"/>
    </row>
    <row r="105" spans="1:8" s="24" customFormat="1">
      <c r="A105" s="33"/>
      <c r="F105" s="21"/>
      <c r="G105" s="21"/>
      <c r="H105" s="21"/>
    </row>
    <row r="106" spans="1:8" s="24" customFormat="1">
      <c r="A106" s="33"/>
      <c r="F106" s="21"/>
      <c r="G106" s="21"/>
      <c r="H106" s="21"/>
    </row>
    <row r="107" spans="1:8" s="24" customFormat="1">
      <c r="A107" s="33"/>
      <c r="F107" s="21"/>
      <c r="G107" s="21"/>
      <c r="H107" s="21"/>
    </row>
    <row r="108" spans="1:8" s="24" customFormat="1">
      <c r="A108" s="33"/>
      <c r="F108" s="21"/>
      <c r="G108" s="21"/>
      <c r="H108" s="21"/>
    </row>
    <row r="109" spans="1:8" s="24" customFormat="1">
      <c r="A109" s="33"/>
      <c r="F109" s="21"/>
      <c r="G109" s="21"/>
      <c r="H109" s="21"/>
    </row>
    <row r="110" spans="1:8" s="24" customFormat="1">
      <c r="A110" s="33"/>
      <c r="F110" s="21"/>
      <c r="G110" s="21"/>
      <c r="H110" s="21"/>
    </row>
    <row r="111" spans="1:8" s="24" customFormat="1">
      <c r="A111" s="33"/>
      <c r="F111" s="21"/>
      <c r="G111" s="21"/>
      <c r="H111" s="21"/>
    </row>
    <row r="112" spans="1:8" s="24" customFormat="1">
      <c r="A112" s="33"/>
      <c r="F112" s="21"/>
      <c r="G112" s="21"/>
      <c r="H112" s="21"/>
    </row>
    <row r="113" spans="1:8" s="24" customFormat="1">
      <c r="A113" s="33"/>
      <c r="F113" s="21"/>
      <c r="G113" s="21"/>
      <c r="H113" s="21"/>
    </row>
    <row r="114" spans="1:8" s="24" customFormat="1">
      <c r="A114" s="33"/>
      <c r="F114" s="21"/>
      <c r="G114" s="21"/>
      <c r="H114" s="21"/>
    </row>
    <row r="115" spans="1:8" s="24" customFormat="1">
      <c r="A115" s="33"/>
      <c r="F115" s="21"/>
      <c r="G115" s="21"/>
      <c r="H115" s="21"/>
    </row>
    <row r="116" spans="1:8" s="24" customFormat="1">
      <c r="A116" s="33"/>
      <c r="F116" s="21"/>
      <c r="G116" s="21"/>
      <c r="H116" s="21"/>
    </row>
    <row r="117" spans="1:8" s="24" customFormat="1">
      <c r="A117" s="33"/>
      <c r="F117" s="21"/>
      <c r="G117" s="21"/>
      <c r="H117" s="21"/>
    </row>
    <row r="118" spans="1:8" s="24" customFormat="1">
      <c r="A118" s="33"/>
      <c r="F118" s="21"/>
      <c r="G118" s="21"/>
      <c r="H118" s="21"/>
    </row>
    <row r="119" spans="1:8" s="24" customFormat="1">
      <c r="A119" s="33"/>
      <c r="F119" s="21"/>
      <c r="G119" s="21"/>
      <c r="H119" s="21"/>
    </row>
    <row r="120" spans="1:8" s="24" customFormat="1">
      <c r="A120" s="33"/>
      <c r="F120" s="21"/>
      <c r="G120" s="21"/>
      <c r="H120" s="21"/>
    </row>
    <row r="121" spans="1:8" s="24" customFormat="1">
      <c r="A121" s="33"/>
      <c r="F121" s="21"/>
      <c r="G121" s="21"/>
      <c r="H121" s="21"/>
    </row>
    <row r="122" spans="1:8" s="24" customFormat="1">
      <c r="A122" s="33"/>
      <c r="F122" s="21"/>
      <c r="G122" s="21"/>
      <c r="H122" s="21"/>
    </row>
    <row r="123" spans="1:8" s="24" customFormat="1">
      <c r="A123" s="33"/>
      <c r="F123" s="21"/>
      <c r="G123" s="21"/>
      <c r="H123" s="21"/>
    </row>
    <row r="124" spans="1:8" s="24" customFormat="1">
      <c r="A124" s="33"/>
      <c r="F124" s="21"/>
      <c r="G124" s="21"/>
      <c r="H124" s="21"/>
    </row>
    <row r="125" spans="1:8" s="24" customFormat="1">
      <c r="A125" s="33"/>
      <c r="F125" s="21"/>
      <c r="G125" s="21"/>
      <c r="H125" s="21"/>
    </row>
    <row r="126" spans="1:8" s="24" customFormat="1">
      <c r="A126" s="33"/>
      <c r="F126" s="21"/>
      <c r="G126" s="21"/>
      <c r="H126" s="21"/>
    </row>
    <row r="127" spans="1:8" s="24" customFormat="1">
      <c r="A127" s="33"/>
      <c r="F127" s="21"/>
      <c r="G127" s="21"/>
      <c r="H127" s="21"/>
    </row>
    <row r="128" spans="1:8" s="24" customFormat="1">
      <c r="A128" s="33"/>
      <c r="F128" s="21"/>
      <c r="G128" s="21"/>
      <c r="H128" s="21"/>
    </row>
    <row r="129" spans="1:8" s="24" customFormat="1">
      <c r="A129" s="33"/>
      <c r="F129" s="21"/>
      <c r="G129" s="21"/>
      <c r="H129" s="21"/>
    </row>
    <row r="130" spans="1:8" s="24" customFormat="1">
      <c r="A130" s="33"/>
      <c r="F130" s="21"/>
      <c r="G130" s="21"/>
      <c r="H130" s="21"/>
    </row>
    <row r="131" spans="1:8" s="24" customFormat="1">
      <c r="A131" s="33"/>
      <c r="F131" s="21"/>
      <c r="G131" s="21"/>
      <c r="H131" s="21"/>
    </row>
    <row r="132" spans="1:8" s="24" customFormat="1">
      <c r="A132" s="33"/>
      <c r="F132" s="21"/>
      <c r="G132" s="21"/>
      <c r="H132" s="21"/>
    </row>
    <row r="133" spans="1:8" s="24" customFormat="1">
      <c r="A133" s="33"/>
      <c r="F133" s="21"/>
      <c r="G133" s="21"/>
      <c r="H133" s="21"/>
    </row>
    <row r="134" spans="1:8" s="24" customFormat="1">
      <c r="A134" s="33"/>
      <c r="F134" s="21"/>
      <c r="G134" s="21"/>
      <c r="H134" s="21"/>
    </row>
    <row r="135" spans="1:8" s="24" customFormat="1">
      <c r="A135" s="33"/>
      <c r="F135" s="21"/>
      <c r="G135" s="21"/>
      <c r="H135" s="21"/>
    </row>
    <row r="136" spans="1:8" s="24" customFormat="1">
      <c r="A136" s="33"/>
      <c r="F136" s="21"/>
      <c r="G136" s="21"/>
      <c r="H136" s="21"/>
    </row>
    <row r="137" spans="1:8" s="24" customFormat="1">
      <c r="A137" s="33"/>
      <c r="F137" s="21"/>
      <c r="G137" s="21"/>
      <c r="H137" s="21"/>
    </row>
    <row r="138" spans="1:8" s="24" customFormat="1">
      <c r="A138" s="33"/>
      <c r="F138" s="21"/>
      <c r="G138" s="21"/>
      <c r="H138" s="21"/>
    </row>
    <row r="139" spans="1:8" s="24" customFormat="1">
      <c r="A139" s="33"/>
      <c r="F139" s="21"/>
      <c r="G139" s="21"/>
      <c r="H139" s="21"/>
    </row>
    <row r="140" spans="1:8" s="24" customFormat="1">
      <c r="A140" s="33"/>
      <c r="F140" s="21"/>
      <c r="G140" s="21"/>
      <c r="H140" s="21"/>
    </row>
    <row r="141" spans="1:8" s="24" customFormat="1">
      <c r="A141" s="33"/>
      <c r="F141" s="21"/>
      <c r="G141" s="21"/>
      <c r="H141" s="21"/>
    </row>
    <row r="142" spans="1:8" s="24" customFormat="1">
      <c r="A142" s="33"/>
      <c r="F142" s="21"/>
      <c r="G142" s="21"/>
      <c r="H142" s="21"/>
    </row>
    <row r="143" spans="1:8" s="24" customFormat="1">
      <c r="A143" s="33"/>
      <c r="F143" s="21"/>
      <c r="G143" s="21"/>
      <c r="H143" s="21"/>
    </row>
    <row r="144" spans="1:8" s="24" customFormat="1">
      <c r="A144" s="33"/>
      <c r="F144" s="21"/>
      <c r="G144" s="21"/>
      <c r="H144" s="21"/>
    </row>
    <row r="145" spans="1:8" s="24" customFormat="1">
      <c r="A145" s="33"/>
      <c r="F145" s="21"/>
      <c r="G145" s="21"/>
      <c r="H145" s="21"/>
    </row>
    <row r="146" spans="1:8" s="24" customFormat="1">
      <c r="A146" s="33"/>
      <c r="F146" s="21"/>
      <c r="G146" s="21"/>
      <c r="H146" s="21"/>
    </row>
    <row r="147" spans="1:8" s="24" customFormat="1">
      <c r="A147" s="33"/>
      <c r="F147" s="21"/>
      <c r="G147" s="21"/>
      <c r="H147" s="21"/>
    </row>
    <row r="148" spans="1:8" s="24" customFormat="1">
      <c r="A148" s="33"/>
      <c r="F148" s="21"/>
      <c r="G148" s="21"/>
      <c r="H148" s="21"/>
    </row>
    <row r="149" spans="1:8" s="24" customFormat="1">
      <c r="A149" s="33"/>
      <c r="F149" s="21"/>
      <c r="G149" s="21"/>
      <c r="H149" s="21"/>
    </row>
    <row r="150" spans="1:8" s="24" customFormat="1">
      <c r="A150" s="33"/>
      <c r="F150" s="21"/>
      <c r="G150" s="21"/>
      <c r="H150" s="21"/>
    </row>
    <row r="151" spans="1:8" s="24" customFormat="1">
      <c r="A151" s="33"/>
      <c r="F151" s="21"/>
      <c r="G151" s="21"/>
      <c r="H151" s="21"/>
    </row>
    <row r="152" spans="1:8" s="24" customFormat="1">
      <c r="A152" s="33"/>
      <c r="F152" s="21"/>
      <c r="G152" s="21"/>
      <c r="H152" s="21"/>
    </row>
    <row r="153" spans="1:8" s="24" customFormat="1">
      <c r="A153" s="33"/>
      <c r="F153" s="21"/>
      <c r="G153" s="21"/>
      <c r="H153" s="21"/>
    </row>
    <row r="154" spans="1:8" s="24" customFormat="1">
      <c r="A154" s="33"/>
      <c r="F154" s="21"/>
      <c r="G154" s="21"/>
      <c r="H154" s="21"/>
    </row>
    <row r="155" spans="1:8" s="24" customFormat="1">
      <c r="A155" s="33"/>
      <c r="F155" s="21"/>
      <c r="G155" s="21"/>
      <c r="H155" s="21"/>
    </row>
    <row r="156" spans="1:8" s="24" customFormat="1">
      <c r="A156" s="33"/>
      <c r="F156" s="21"/>
      <c r="G156" s="21"/>
      <c r="H156" s="21"/>
    </row>
    <row r="157" spans="1:8" s="24" customFormat="1">
      <c r="A157" s="33"/>
      <c r="F157" s="21"/>
      <c r="G157" s="21"/>
      <c r="H157" s="21"/>
    </row>
    <row r="158" spans="1:8" s="24" customFormat="1">
      <c r="A158" s="33"/>
      <c r="F158" s="21"/>
      <c r="G158" s="21"/>
      <c r="H158" s="21"/>
    </row>
    <row r="159" spans="1:8" s="24" customFormat="1">
      <c r="A159" s="33"/>
      <c r="F159" s="21"/>
      <c r="G159" s="21"/>
      <c r="H159" s="21"/>
    </row>
    <row r="160" spans="1:8" s="24" customFormat="1">
      <c r="A160" s="33"/>
      <c r="F160" s="21"/>
      <c r="G160" s="21"/>
      <c r="H160" s="21"/>
    </row>
    <row r="161" spans="1:8" s="24" customFormat="1">
      <c r="A161" s="33"/>
      <c r="F161" s="21"/>
      <c r="G161" s="21"/>
      <c r="H161" s="21"/>
    </row>
    <row r="162" spans="1:8" s="24" customFormat="1">
      <c r="A162" s="33"/>
      <c r="F162" s="21"/>
      <c r="G162" s="21"/>
      <c r="H162" s="21"/>
    </row>
    <row r="163" spans="1:8" s="24" customFormat="1">
      <c r="A163" s="33"/>
      <c r="F163" s="21"/>
      <c r="G163" s="21"/>
      <c r="H163" s="21"/>
    </row>
    <row r="164" spans="1:8" s="24" customFormat="1">
      <c r="A164" s="33"/>
      <c r="F164" s="21"/>
      <c r="G164" s="21"/>
      <c r="H164" s="21"/>
    </row>
    <row r="165" spans="1:8" s="24" customFormat="1">
      <c r="A165" s="33"/>
      <c r="F165" s="21"/>
      <c r="G165" s="21"/>
      <c r="H165" s="21"/>
    </row>
    <row r="166" spans="1:8" s="24" customFormat="1">
      <c r="A166" s="33"/>
      <c r="F166" s="21"/>
      <c r="G166" s="21"/>
      <c r="H166" s="21"/>
    </row>
    <row r="167" spans="1:8" s="24" customFormat="1">
      <c r="A167" s="33"/>
      <c r="F167" s="21"/>
      <c r="G167" s="21"/>
      <c r="H167" s="21"/>
    </row>
    <row r="168" spans="1:8" s="24" customFormat="1">
      <c r="A168" s="33"/>
      <c r="F168" s="21"/>
      <c r="G168" s="21"/>
      <c r="H168" s="21"/>
    </row>
    <row r="169" spans="1:8" s="24" customFormat="1">
      <c r="A169" s="33"/>
      <c r="F169" s="21"/>
      <c r="G169" s="21"/>
      <c r="H169" s="21"/>
    </row>
    <row r="170" spans="1:8" s="24" customFormat="1">
      <c r="A170" s="33"/>
      <c r="F170" s="21"/>
      <c r="G170" s="21"/>
      <c r="H170" s="21"/>
    </row>
    <row r="171" spans="1:8" s="24" customFormat="1">
      <c r="A171" s="33"/>
      <c r="F171" s="21"/>
      <c r="G171" s="21"/>
      <c r="H171" s="21"/>
    </row>
    <row r="172" spans="1:8" s="24" customFormat="1">
      <c r="A172" s="33"/>
      <c r="F172" s="21"/>
      <c r="G172" s="21"/>
      <c r="H172" s="21"/>
    </row>
    <row r="173" spans="1:8" s="24" customFormat="1">
      <c r="A173" s="33"/>
      <c r="F173" s="21"/>
      <c r="G173" s="21"/>
      <c r="H173" s="21"/>
    </row>
    <row r="174" spans="1:8" s="24" customFormat="1">
      <c r="A174" s="33"/>
      <c r="F174" s="21"/>
      <c r="G174" s="21"/>
      <c r="H174" s="21"/>
    </row>
    <row r="175" spans="1:8" s="24" customFormat="1">
      <c r="A175" s="33"/>
      <c r="F175" s="21"/>
      <c r="G175" s="21"/>
      <c r="H175" s="21"/>
    </row>
    <row r="176" spans="1:8" s="24" customFormat="1">
      <c r="A176" s="33"/>
      <c r="F176" s="21"/>
      <c r="G176" s="21"/>
      <c r="H176" s="21"/>
    </row>
    <row r="177" spans="1:8" s="24" customFormat="1">
      <c r="A177" s="33"/>
      <c r="F177" s="21"/>
      <c r="G177" s="21"/>
      <c r="H177" s="21"/>
    </row>
    <row r="178" spans="1:8" s="24" customFormat="1">
      <c r="A178" s="33"/>
      <c r="F178" s="21"/>
      <c r="G178" s="21"/>
      <c r="H178" s="21"/>
    </row>
    <row r="179" spans="1:8" s="24" customFormat="1">
      <c r="A179" s="33"/>
      <c r="F179" s="21"/>
      <c r="G179" s="21"/>
      <c r="H179" s="21"/>
    </row>
    <row r="180" spans="1:8" s="24" customFormat="1">
      <c r="A180" s="33"/>
      <c r="F180" s="21"/>
      <c r="G180" s="21"/>
      <c r="H180" s="21"/>
    </row>
    <row r="181" spans="1:8" s="24" customFormat="1">
      <c r="A181" s="33"/>
      <c r="F181" s="21"/>
      <c r="G181" s="21"/>
      <c r="H181" s="21"/>
    </row>
    <row r="182" spans="1:8" s="24" customFormat="1">
      <c r="A182" s="33"/>
      <c r="F182" s="21"/>
      <c r="G182" s="21"/>
      <c r="H182" s="21"/>
    </row>
    <row r="183" spans="1:8" s="24" customFormat="1">
      <c r="A183" s="33"/>
      <c r="F183" s="21"/>
      <c r="G183" s="21"/>
      <c r="H183" s="21"/>
    </row>
    <row r="184" spans="1:8" s="24" customFormat="1">
      <c r="A184" s="33"/>
      <c r="F184" s="21"/>
      <c r="G184" s="21"/>
      <c r="H184" s="21"/>
    </row>
    <row r="185" spans="1:8" s="24" customFormat="1">
      <c r="A185" s="33"/>
      <c r="F185" s="21"/>
      <c r="G185" s="21"/>
      <c r="H185" s="21"/>
    </row>
    <row r="186" spans="1:8" s="24" customFormat="1">
      <c r="A186" s="33"/>
      <c r="F186" s="21"/>
      <c r="G186" s="21"/>
      <c r="H186" s="21"/>
    </row>
    <row r="187" spans="1:8" s="24" customFormat="1">
      <c r="A187" s="33"/>
      <c r="F187" s="21"/>
      <c r="G187" s="21"/>
      <c r="H187" s="21"/>
    </row>
    <row r="188" spans="1:8" s="24" customFormat="1">
      <c r="A188" s="33"/>
      <c r="F188" s="21"/>
      <c r="G188" s="21"/>
      <c r="H188" s="21"/>
    </row>
    <row r="189" spans="1:8" s="24" customFormat="1">
      <c r="A189" s="33"/>
      <c r="F189" s="21"/>
      <c r="G189" s="21"/>
      <c r="H189" s="21"/>
    </row>
    <row r="190" spans="1:8" s="24" customFormat="1">
      <c r="A190" s="33"/>
      <c r="F190" s="21"/>
      <c r="G190" s="21"/>
      <c r="H190" s="21"/>
    </row>
    <row r="191" spans="1:8" s="24" customFormat="1">
      <c r="A191" s="33"/>
      <c r="F191" s="21"/>
      <c r="G191" s="21"/>
      <c r="H191" s="21"/>
    </row>
    <row r="192" spans="1:8" s="24" customFormat="1">
      <c r="A192" s="33"/>
      <c r="F192" s="21"/>
      <c r="G192" s="21"/>
      <c r="H192" s="21"/>
    </row>
    <row r="193" spans="1:8" s="24" customFormat="1">
      <c r="A193" s="33"/>
      <c r="F193" s="21"/>
      <c r="G193" s="21"/>
      <c r="H193" s="21"/>
    </row>
    <row r="194" spans="1:8" s="24" customFormat="1">
      <c r="A194" s="33"/>
      <c r="F194" s="21"/>
      <c r="G194" s="21"/>
      <c r="H194" s="21"/>
    </row>
    <row r="195" spans="1:8" s="24" customFormat="1">
      <c r="A195" s="33"/>
      <c r="F195" s="21"/>
      <c r="G195" s="21"/>
      <c r="H195" s="21"/>
    </row>
    <row r="196" spans="1:8" s="24" customFormat="1">
      <c r="A196" s="33"/>
      <c r="F196" s="21"/>
      <c r="G196" s="21"/>
      <c r="H196" s="21"/>
    </row>
    <row r="197" spans="1:8" s="24" customFormat="1">
      <c r="A197" s="21"/>
      <c r="F197" s="21"/>
      <c r="G197" s="21"/>
      <c r="H197" s="21"/>
    </row>
  </sheetData>
  <mergeCells count="6">
    <mergeCell ref="A9:F9"/>
    <mergeCell ref="A20:F20"/>
    <mergeCell ref="A4:F4"/>
    <mergeCell ref="A6:A7"/>
    <mergeCell ref="B6:B7"/>
    <mergeCell ref="C6:F6"/>
  </mergeCells>
  <phoneticPr fontId="3" type="noConversion"/>
  <pageMargins left="0.70866141732283472" right="0.19685039370078741" top="0.78740157480314965" bottom="0.78740157480314965" header="0.19685039370078741" footer="0.11811023622047245"/>
  <pageSetup paperSize="9" scale="59" fitToHeight="0" orientation="portrait" verticalDpi="300" r:id="rId1"/>
  <headerFooter alignWithMargins="0">
    <oddHeader xml:space="preserve">&amp;C&amp;"Times New Roman,обычный"&amp;14 
7&amp;R
&amp;"Times New Roman,обычный"&amp;14Продовження додатка 1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4:F89"/>
  <sheetViews>
    <sheetView view="pageBreakPreview" zoomScale="75" zoomScaleNormal="75" zoomScaleSheetLayoutView="75" workbookViewId="0">
      <selection activeCell="H19" sqref="H19"/>
    </sheetView>
  </sheetViews>
  <sheetFormatPr defaultRowHeight="18.75" outlineLevelRow="1"/>
  <cols>
    <col min="1" max="1" width="81.42578125" style="1" customWidth="1"/>
    <col min="2" max="2" width="10.7109375" style="1" customWidth="1"/>
    <col min="3" max="4" width="16.28515625" style="1" customWidth="1"/>
    <col min="5" max="5" width="18.7109375" style="1" customWidth="1"/>
    <col min="6" max="6" width="17.140625" style="1" customWidth="1"/>
    <col min="7" max="16384" width="9.140625" style="1"/>
  </cols>
  <sheetData>
    <row r="4" spans="1:6">
      <c r="A4" s="277" t="s">
        <v>179</v>
      </c>
      <c r="B4" s="277"/>
      <c r="C4" s="277"/>
      <c r="D4" s="277"/>
      <c r="E4" s="277"/>
      <c r="F4" s="277"/>
    </row>
    <row r="5" spans="1:6" outlineLevel="1">
      <c r="A5" s="13"/>
      <c r="B5" s="13"/>
      <c r="C5" s="13"/>
      <c r="D5" s="13"/>
      <c r="E5" s="13"/>
      <c r="F5" s="13"/>
    </row>
    <row r="6" spans="1:6" ht="34.5" customHeight="1">
      <c r="A6" s="305" t="s">
        <v>88</v>
      </c>
      <c r="B6" s="307" t="s">
        <v>0</v>
      </c>
      <c r="C6" s="287" t="s">
        <v>466</v>
      </c>
      <c r="D6" s="288"/>
      <c r="E6" s="288"/>
      <c r="F6" s="289"/>
    </row>
    <row r="7" spans="1:6" ht="47.25" customHeight="1">
      <c r="A7" s="306"/>
      <c r="B7" s="307"/>
      <c r="C7" s="139" t="s">
        <v>292</v>
      </c>
      <c r="D7" s="139" t="s">
        <v>293</v>
      </c>
      <c r="E7" s="139" t="s">
        <v>294</v>
      </c>
      <c r="F7" s="139" t="s">
        <v>295</v>
      </c>
    </row>
    <row r="8" spans="1:6" ht="18" customHeight="1">
      <c r="A8" s="5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</row>
    <row r="9" spans="1:6" s="32" customFormat="1" ht="30.75" customHeight="1">
      <c r="A9" s="300" t="s">
        <v>66</v>
      </c>
      <c r="B9" s="300"/>
      <c r="C9" s="300"/>
      <c r="D9" s="300"/>
      <c r="E9" s="300"/>
      <c r="F9" s="300"/>
    </row>
    <row r="10" spans="1:6" ht="20.100000000000001" customHeight="1">
      <c r="A10" s="83" t="s">
        <v>180</v>
      </c>
      <c r="B10" s="84">
        <v>3000</v>
      </c>
      <c r="C10" s="61">
        <f>C11+C12+C14+C16+C17+C18+C22</f>
        <v>0</v>
      </c>
      <c r="D10" s="61">
        <f>D11+D12+D14+D16+D17+D18+D22</f>
        <v>0</v>
      </c>
      <c r="E10" s="61">
        <f>D10-C10</f>
        <v>0</v>
      </c>
      <c r="F10" s="61" t="e">
        <f>D10*100/C10</f>
        <v>#DIV/0!</v>
      </c>
    </row>
    <row r="11" spans="1:6" ht="20.100000000000001" customHeight="1">
      <c r="A11" s="86" t="s">
        <v>181</v>
      </c>
      <c r="B11" s="85">
        <v>3010</v>
      </c>
      <c r="C11" s="64"/>
      <c r="D11" s="64"/>
      <c r="E11" s="61">
        <f t="shared" ref="E11:E42" si="0">D11-C11</f>
        <v>0</v>
      </c>
      <c r="F11" s="61" t="e">
        <f t="shared" ref="F11:F42" si="1">D11*100/C11</f>
        <v>#DIV/0!</v>
      </c>
    </row>
    <row r="12" spans="1:6" ht="20.100000000000001" customHeight="1">
      <c r="A12" s="86" t="s">
        <v>182</v>
      </c>
      <c r="B12" s="85">
        <v>3020</v>
      </c>
      <c r="C12" s="64"/>
      <c r="D12" s="64"/>
      <c r="E12" s="61">
        <f t="shared" si="0"/>
        <v>0</v>
      </c>
      <c r="F12" s="61" t="e">
        <f t="shared" si="1"/>
        <v>#DIV/0!</v>
      </c>
    </row>
    <row r="13" spans="1:6" ht="20.100000000000001" customHeight="1">
      <c r="A13" s="86" t="s">
        <v>183</v>
      </c>
      <c r="B13" s="85">
        <v>3030</v>
      </c>
      <c r="C13" s="64"/>
      <c r="D13" s="64"/>
      <c r="E13" s="61">
        <f t="shared" si="0"/>
        <v>0</v>
      </c>
      <c r="F13" s="61" t="e">
        <f t="shared" si="1"/>
        <v>#DIV/0!</v>
      </c>
    </row>
    <row r="14" spans="1:6" ht="20.100000000000001" customHeight="1">
      <c r="A14" s="86" t="s">
        <v>184</v>
      </c>
      <c r="B14" s="85">
        <v>3040</v>
      </c>
      <c r="C14" s="64"/>
      <c r="D14" s="64"/>
      <c r="E14" s="61">
        <f t="shared" si="0"/>
        <v>0</v>
      </c>
      <c r="F14" s="61" t="e">
        <f t="shared" si="1"/>
        <v>#DIV/0!</v>
      </c>
    </row>
    <row r="15" spans="1:6" ht="20.100000000000001" customHeight="1">
      <c r="A15" s="86" t="s">
        <v>185</v>
      </c>
      <c r="B15" s="85">
        <v>3041</v>
      </c>
      <c r="C15" s="64"/>
      <c r="D15" s="64"/>
      <c r="E15" s="61">
        <f t="shared" si="0"/>
        <v>0</v>
      </c>
      <c r="F15" s="61" t="e">
        <f t="shared" si="1"/>
        <v>#DIV/0!</v>
      </c>
    </row>
    <row r="16" spans="1:6" ht="20.100000000000001" customHeight="1">
      <c r="A16" s="86" t="s">
        <v>188</v>
      </c>
      <c r="B16" s="85">
        <v>3042</v>
      </c>
      <c r="C16" s="64"/>
      <c r="D16" s="64"/>
      <c r="E16" s="61">
        <f t="shared" si="0"/>
        <v>0</v>
      </c>
      <c r="F16" s="61" t="e">
        <f t="shared" si="1"/>
        <v>#DIV/0!</v>
      </c>
    </row>
    <row r="17" spans="1:6" ht="21.75" customHeight="1">
      <c r="A17" s="86" t="s">
        <v>186</v>
      </c>
      <c r="B17" s="85">
        <v>3050</v>
      </c>
      <c r="C17" s="64"/>
      <c r="D17" s="64"/>
      <c r="E17" s="61">
        <f t="shared" si="0"/>
        <v>0</v>
      </c>
      <c r="F17" s="61" t="e">
        <f t="shared" si="1"/>
        <v>#DIV/0!</v>
      </c>
    </row>
    <row r="18" spans="1:6" ht="30" customHeight="1">
      <c r="A18" s="86" t="s">
        <v>47</v>
      </c>
      <c r="B18" s="85">
        <v>3060</v>
      </c>
      <c r="C18" s="64">
        <f>C19+C20+C21</f>
        <v>0</v>
      </c>
      <c r="D18" s="64">
        <f t="shared" ref="D18" si="2">D19+D20+D21</f>
        <v>0</v>
      </c>
      <c r="E18" s="61">
        <f t="shared" si="0"/>
        <v>0</v>
      </c>
      <c r="F18" s="61" t="e">
        <f t="shared" si="1"/>
        <v>#DIV/0!</v>
      </c>
    </row>
    <row r="19" spans="1:6" ht="20.100000000000001" customHeight="1">
      <c r="A19" s="86" t="s">
        <v>45</v>
      </c>
      <c r="B19" s="85">
        <v>3061</v>
      </c>
      <c r="C19" s="64"/>
      <c r="D19" s="64"/>
      <c r="E19" s="61">
        <f t="shared" si="0"/>
        <v>0</v>
      </c>
      <c r="F19" s="61" t="e">
        <f t="shared" si="1"/>
        <v>#DIV/0!</v>
      </c>
    </row>
    <row r="20" spans="1:6" ht="20.100000000000001" customHeight="1">
      <c r="A20" s="86" t="s">
        <v>187</v>
      </c>
      <c r="B20" s="85">
        <v>3062</v>
      </c>
      <c r="C20" s="64"/>
      <c r="D20" s="64"/>
      <c r="E20" s="61">
        <f t="shared" si="0"/>
        <v>0</v>
      </c>
      <c r="F20" s="61" t="e">
        <f t="shared" si="1"/>
        <v>#DIV/0!</v>
      </c>
    </row>
    <row r="21" spans="1:6" ht="20.100000000000001" customHeight="1">
      <c r="A21" s="86" t="s">
        <v>56</v>
      </c>
      <c r="B21" s="85">
        <v>3063</v>
      </c>
      <c r="C21" s="64"/>
      <c r="D21" s="64"/>
      <c r="E21" s="61">
        <f t="shared" si="0"/>
        <v>0</v>
      </c>
      <c r="F21" s="61" t="e">
        <f t="shared" si="1"/>
        <v>#DIV/0!</v>
      </c>
    </row>
    <row r="22" spans="1:6" ht="20.100000000000001" customHeight="1">
      <c r="A22" s="86" t="s">
        <v>188</v>
      </c>
      <c r="B22" s="85">
        <v>3070</v>
      </c>
      <c r="C22" s="64"/>
      <c r="D22" s="64"/>
      <c r="E22" s="61">
        <f t="shared" si="0"/>
        <v>0</v>
      </c>
      <c r="F22" s="61" t="e">
        <f t="shared" si="1"/>
        <v>#DIV/0!</v>
      </c>
    </row>
    <row r="23" spans="1:6" ht="20.100000000000001" customHeight="1">
      <c r="A23" s="83" t="s">
        <v>189</v>
      </c>
      <c r="B23" s="84">
        <v>3100</v>
      </c>
      <c r="C23" s="61">
        <f>C24+C25+C26+C27+C31+C40+C41</f>
        <v>0</v>
      </c>
      <c r="D23" s="61"/>
      <c r="E23" s="61">
        <f t="shared" si="0"/>
        <v>0</v>
      </c>
      <c r="F23" s="61" t="e">
        <f t="shared" si="1"/>
        <v>#DIV/0!</v>
      </c>
    </row>
    <row r="24" spans="1:6" ht="18.75" customHeight="1">
      <c r="A24" s="86" t="s">
        <v>190</v>
      </c>
      <c r="B24" s="85">
        <v>3110</v>
      </c>
      <c r="C24" s="64"/>
      <c r="D24" s="64"/>
      <c r="E24" s="61">
        <f t="shared" si="0"/>
        <v>0</v>
      </c>
      <c r="F24" s="61" t="e">
        <f t="shared" si="1"/>
        <v>#DIV/0!</v>
      </c>
    </row>
    <row r="25" spans="1:6" ht="20.100000000000001" customHeight="1">
      <c r="A25" s="86" t="s">
        <v>191</v>
      </c>
      <c r="B25" s="85">
        <v>3120</v>
      </c>
      <c r="C25" s="64"/>
      <c r="D25" s="64"/>
      <c r="E25" s="61">
        <f t="shared" si="0"/>
        <v>0</v>
      </c>
      <c r="F25" s="61" t="e">
        <f t="shared" si="1"/>
        <v>#DIV/0!</v>
      </c>
    </row>
    <row r="26" spans="1:6" ht="20.100000000000001" customHeight="1">
      <c r="A26" s="86" t="s">
        <v>5</v>
      </c>
      <c r="B26" s="85">
        <v>3130</v>
      </c>
      <c r="C26" s="64"/>
      <c r="D26" s="64"/>
      <c r="E26" s="61">
        <f t="shared" si="0"/>
        <v>0</v>
      </c>
      <c r="F26" s="61" t="e">
        <f t="shared" si="1"/>
        <v>#DIV/0!</v>
      </c>
    </row>
    <row r="27" spans="1:6" ht="30.75" customHeight="1">
      <c r="A27" s="86" t="s">
        <v>46</v>
      </c>
      <c r="B27" s="85">
        <v>3140</v>
      </c>
      <c r="C27" s="64">
        <f>C28+C29+C30</f>
        <v>0</v>
      </c>
      <c r="D27" s="64">
        <f t="shared" ref="D27" si="3">D28+D29+D30</f>
        <v>0</v>
      </c>
      <c r="E27" s="61">
        <f t="shared" si="0"/>
        <v>0</v>
      </c>
      <c r="F27" s="61" t="e">
        <f t="shared" si="1"/>
        <v>#DIV/0!</v>
      </c>
    </row>
    <row r="28" spans="1:6" ht="20.100000000000001" customHeight="1">
      <c r="A28" s="86" t="s">
        <v>45</v>
      </c>
      <c r="B28" s="85">
        <v>3141</v>
      </c>
      <c r="C28" s="64"/>
      <c r="D28" s="64"/>
      <c r="E28" s="61">
        <f t="shared" si="0"/>
        <v>0</v>
      </c>
      <c r="F28" s="61" t="e">
        <f t="shared" si="1"/>
        <v>#DIV/0!</v>
      </c>
    </row>
    <row r="29" spans="1:6" ht="20.100000000000001" customHeight="1">
      <c r="A29" s="86" t="s">
        <v>187</v>
      </c>
      <c r="B29" s="85">
        <v>3142</v>
      </c>
      <c r="C29" s="64"/>
      <c r="D29" s="64"/>
      <c r="E29" s="61">
        <f t="shared" si="0"/>
        <v>0</v>
      </c>
      <c r="F29" s="61" t="e">
        <f t="shared" si="1"/>
        <v>#DIV/0!</v>
      </c>
    </row>
    <row r="30" spans="1:6" ht="20.100000000000001" customHeight="1">
      <c r="A30" s="86" t="s">
        <v>56</v>
      </c>
      <c r="B30" s="85">
        <v>3143</v>
      </c>
      <c r="C30" s="64"/>
      <c r="D30" s="64"/>
      <c r="E30" s="61">
        <f t="shared" si="0"/>
        <v>0</v>
      </c>
      <c r="F30" s="61" t="e">
        <f t="shared" si="1"/>
        <v>#DIV/0!</v>
      </c>
    </row>
    <row r="31" spans="1:6" ht="39" customHeight="1">
      <c r="A31" s="86" t="s">
        <v>192</v>
      </c>
      <c r="B31" s="85">
        <v>3150</v>
      </c>
      <c r="C31" s="64">
        <f>C32+C33+C34+C35+C39</f>
        <v>0</v>
      </c>
      <c r="D31" s="64">
        <f>D33+D34+D35+D39</f>
        <v>0</v>
      </c>
      <c r="E31" s="61">
        <f t="shared" si="0"/>
        <v>0</v>
      </c>
      <c r="F31" s="61" t="e">
        <f t="shared" si="1"/>
        <v>#DIV/0!</v>
      </c>
    </row>
    <row r="32" spans="1:6" ht="20.100000000000001" customHeight="1">
      <c r="A32" s="86" t="s">
        <v>166</v>
      </c>
      <c r="B32" s="85">
        <v>3151</v>
      </c>
      <c r="C32" s="64"/>
      <c r="D32" s="64"/>
      <c r="E32" s="61">
        <f t="shared" si="0"/>
        <v>0</v>
      </c>
      <c r="F32" s="61" t="e">
        <f t="shared" si="1"/>
        <v>#DIV/0!</v>
      </c>
    </row>
    <row r="33" spans="1:6" ht="20.100000000000001" customHeight="1">
      <c r="A33" s="86" t="s">
        <v>193</v>
      </c>
      <c r="B33" s="85">
        <v>3152</v>
      </c>
      <c r="C33" s="64"/>
      <c r="D33" s="64"/>
      <c r="E33" s="61">
        <f t="shared" si="0"/>
        <v>0</v>
      </c>
      <c r="F33" s="61" t="e">
        <f t="shared" si="1"/>
        <v>#DIV/0!</v>
      </c>
    </row>
    <row r="34" spans="1:6" ht="20.100000000000001" customHeight="1">
      <c r="A34" s="86" t="s">
        <v>42</v>
      </c>
      <c r="B34" s="85">
        <v>3155</v>
      </c>
      <c r="C34" s="64"/>
      <c r="D34" s="64"/>
      <c r="E34" s="61">
        <f t="shared" si="0"/>
        <v>0</v>
      </c>
      <c r="F34" s="61" t="e">
        <f t="shared" si="1"/>
        <v>#DIV/0!</v>
      </c>
    </row>
    <row r="35" spans="1:6" ht="20.100000000000001" customHeight="1">
      <c r="A35" s="86" t="s">
        <v>194</v>
      </c>
      <c r="B35" s="85">
        <v>3156</v>
      </c>
      <c r="C35" s="64"/>
      <c r="D35" s="64">
        <f>D36+D37+D38</f>
        <v>0</v>
      </c>
      <c r="E35" s="61">
        <f t="shared" si="0"/>
        <v>0</v>
      </c>
      <c r="F35" s="61" t="e">
        <f>D35*100/C35</f>
        <v>#DIV/0!</v>
      </c>
    </row>
    <row r="36" spans="1:6" ht="20.100000000000001" customHeight="1">
      <c r="A36" s="230" t="s">
        <v>417</v>
      </c>
      <c r="B36" s="85" t="s">
        <v>420</v>
      </c>
      <c r="C36" s="64"/>
      <c r="D36" s="64"/>
      <c r="E36" s="61">
        <f t="shared" si="0"/>
        <v>0</v>
      </c>
      <c r="F36" s="61" t="e">
        <f t="shared" ref="F36:F38" si="4">D36*100/C36</f>
        <v>#DIV/0!</v>
      </c>
    </row>
    <row r="37" spans="1:6" ht="20.100000000000001" customHeight="1">
      <c r="A37" s="231" t="s">
        <v>171</v>
      </c>
      <c r="B37" s="85" t="s">
        <v>421</v>
      </c>
      <c r="C37" s="64"/>
      <c r="D37" s="64"/>
      <c r="E37" s="61">
        <f t="shared" si="0"/>
        <v>0</v>
      </c>
      <c r="F37" s="61" t="e">
        <f t="shared" si="4"/>
        <v>#DIV/0!</v>
      </c>
    </row>
    <row r="38" spans="1:6" ht="20.100000000000001" customHeight="1">
      <c r="A38" s="230" t="s">
        <v>418</v>
      </c>
      <c r="B38" s="85" t="s">
        <v>422</v>
      </c>
      <c r="C38" s="64"/>
      <c r="D38" s="64"/>
      <c r="E38" s="61">
        <f t="shared" si="0"/>
        <v>0</v>
      </c>
      <c r="F38" s="61" t="e">
        <f t="shared" si="4"/>
        <v>#DIV/0!</v>
      </c>
    </row>
    <row r="39" spans="1:6" ht="20.100000000000001" customHeight="1">
      <c r="A39" s="86" t="s">
        <v>44</v>
      </c>
      <c r="B39" s="85">
        <v>3157</v>
      </c>
      <c r="C39" s="64"/>
      <c r="D39" s="64"/>
      <c r="E39" s="61">
        <f t="shared" si="0"/>
        <v>0</v>
      </c>
      <c r="F39" s="61" t="e">
        <f t="shared" si="1"/>
        <v>#DIV/0!</v>
      </c>
    </row>
    <row r="40" spans="1:6" ht="21" customHeight="1">
      <c r="A40" s="86" t="s">
        <v>195</v>
      </c>
      <c r="B40" s="85">
        <v>3160</v>
      </c>
      <c r="C40" s="64"/>
      <c r="D40" s="64"/>
      <c r="E40" s="61">
        <f t="shared" si="0"/>
        <v>0</v>
      </c>
      <c r="F40" s="61" t="e">
        <f t="shared" si="1"/>
        <v>#DIV/0!</v>
      </c>
    </row>
    <row r="41" spans="1:6" ht="20.100000000000001" customHeight="1">
      <c r="A41" s="86" t="s">
        <v>196</v>
      </c>
      <c r="B41" s="89">
        <v>3170</v>
      </c>
      <c r="C41" s="100"/>
      <c r="D41" s="103"/>
      <c r="E41" s="61">
        <f t="shared" si="0"/>
        <v>0</v>
      </c>
      <c r="F41" s="61" t="e">
        <f t="shared" si="1"/>
        <v>#DIV/0!</v>
      </c>
    </row>
    <row r="42" spans="1:6" ht="20.100000000000001" customHeight="1">
      <c r="A42" s="83" t="s">
        <v>197</v>
      </c>
      <c r="B42" s="84">
        <v>3195</v>
      </c>
      <c r="C42" s="101">
        <f>C10-C23</f>
        <v>0</v>
      </c>
      <c r="D42" s="101">
        <f>D10-D23</f>
        <v>0</v>
      </c>
      <c r="E42" s="61">
        <f t="shared" si="0"/>
        <v>0</v>
      </c>
      <c r="F42" s="61" t="e">
        <f t="shared" si="1"/>
        <v>#DIV/0!</v>
      </c>
    </row>
    <row r="43" spans="1:6" ht="29.25" customHeight="1">
      <c r="A43" s="303" t="s">
        <v>198</v>
      </c>
      <c r="B43" s="304"/>
      <c r="C43" s="304"/>
      <c r="D43" s="304"/>
      <c r="E43" s="304"/>
      <c r="F43" s="304"/>
    </row>
    <row r="44" spans="1:6" ht="20.100000000000001" customHeight="1">
      <c r="A44" s="83" t="s">
        <v>199</v>
      </c>
      <c r="B44" s="84">
        <v>3200</v>
      </c>
      <c r="C44" s="61">
        <f>C45+C47+C48+C49+C50+C51</f>
        <v>0</v>
      </c>
      <c r="D44" s="61">
        <f t="shared" ref="D44" si="5">D45+D47+D48+D49+D50+D51</f>
        <v>0</v>
      </c>
      <c r="E44" s="61">
        <f>D44-C44</f>
        <v>0</v>
      </c>
      <c r="F44" s="61" t="e">
        <f>D44*100/C44</f>
        <v>#DIV/0!</v>
      </c>
    </row>
    <row r="45" spans="1:6" ht="20.100000000000001" customHeight="1">
      <c r="A45" s="86" t="s">
        <v>200</v>
      </c>
      <c r="B45" s="85">
        <v>3210</v>
      </c>
      <c r="C45" s="64"/>
      <c r="D45" s="64"/>
      <c r="E45" s="61">
        <f t="shared" ref="E45:E62" si="6">D45-C45</f>
        <v>0</v>
      </c>
      <c r="F45" s="61" t="e">
        <f t="shared" ref="F45:F62" si="7">D45*100/C45</f>
        <v>#DIV/0!</v>
      </c>
    </row>
    <row r="46" spans="1:6" ht="20.100000000000001" customHeight="1">
      <c r="A46" s="86" t="s">
        <v>201</v>
      </c>
      <c r="B46" s="85">
        <v>3215</v>
      </c>
      <c r="C46" s="64"/>
      <c r="D46" s="64"/>
      <c r="E46" s="61">
        <f t="shared" si="6"/>
        <v>0</v>
      </c>
      <c r="F46" s="61" t="e">
        <f t="shared" si="7"/>
        <v>#DIV/0!</v>
      </c>
    </row>
    <row r="47" spans="1:6" ht="20.100000000000001" customHeight="1">
      <c r="A47" s="86" t="s">
        <v>202</v>
      </c>
      <c r="B47" s="85">
        <v>3220</v>
      </c>
      <c r="C47" s="64"/>
      <c r="D47" s="64"/>
      <c r="E47" s="61">
        <f t="shared" si="6"/>
        <v>0</v>
      </c>
      <c r="F47" s="61" t="e">
        <f t="shared" si="7"/>
        <v>#DIV/0!</v>
      </c>
    </row>
    <row r="48" spans="1:6" ht="20.100000000000001" customHeight="1">
      <c r="A48" s="86" t="s">
        <v>203</v>
      </c>
      <c r="B48" s="85">
        <v>3225</v>
      </c>
      <c r="C48" s="64"/>
      <c r="D48" s="64"/>
      <c r="E48" s="61">
        <f t="shared" si="6"/>
        <v>0</v>
      </c>
      <c r="F48" s="61" t="e">
        <f t="shared" si="7"/>
        <v>#DIV/0!</v>
      </c>
    </row>
    <row r="49" spans="1:6" ht="20.100000000000001" customHeight="1">
      <c r="A49" s="86" t="s">
        <v>204</v>
      </c>
      <c r="B49" s="85">
        <v>3230</v>
      </c>
      <c r="C49" s="64"/>
      <c r="D49" s="64"/>
      <c r="E49" s="61">
        <f t="shared" si="6"/>
        <v>0</v>
      </c>
      <c r="F49" s="61" t="e">
        <f t="shared" si="7"/>
        <v>#DIV/0!</v>
      </c>
    </row>
    <row r="50" spans="1:6" s="3" customFormat="1" ht="20.100000000000001" customHeight="1">
      <c r="A50" s="86" t="s">
        <v>67</v>
      </c>
      <c r="B50" s="85">
        <v>3235</v>
      </c>
      <c r="C50" s="64"/>
      <c r="D50" s="64"/>
      <c r="E50" s="61">
        <f t="shared" si="6"/>
        <v>0</v>
      </c>
      <c r="F50" s="61" t="e">
        <f t="shared" si="7"/>
        <v>#DIV/0!</v>
      </c>
    </row>
    <row r="51" spans="1:6" s="55" customFormat="1" ht="20.100000000000001" customHeight="1">
      <c r="A51" s="86" t="s">
        <v>188</v>
      </c>
      <c r="B51" s="85">
        <v>3240</v>
      </c>
      <c r="C51" s="64"/>
      <c r="D51" s="64"/>
      <c r="E51" s="61">
        <f t="shared" si="6"/>
        <v>0</v>
      </c>
      <c r="F51" s="61" t="e">
        <f t="shared" si="7"/>
        <v>#DIV/0!</v>
      </c>
    </row>
    <row r="52" spans="1:6" s="3" customFormat="1" ht="20.100000000000001" customHeight="1">
      <c r="A52" s="83" t="s">
        <v>205</v>
      </c>
      <c r="B52" s="84">
        <v>3255</v>
      </c>
      <c r="C52" s="61">
        <f>C53+C55+C60+C61</f>
        <v>0</v>
      </c>
      <c r="D52" s="61">
        <f>D53+D55+D60+D61</f>
        <v>0</v>
      </c>
      <c r="E52" s="61">
        <f t="shared" si="6"/>
        <v>0</v>
      </c>
      <c r="F52" s="61" t="e">
        <f t="shared" si="7"/>
        <v>#DIV/0!</v>
      </c>
    </row>
    <row r="53" spans="1:6" s="55" customFormat="1" ht="20.100000000000001" customHeight="1">
      <c r="A53" s="86" t="s">
        <v>206</v>
      </c>
      <c r="B53" s="85">
        <v>3260</v>
      </c>
      <c r="C53" s="64"/>
      <c r="D53" s="64"/>
      <c r="E53" s="61">
        <f t="shared" si="6"/>
        <v>0</v>
      </c>
      <c r="F53" s="61" t="e">
        <f t="shared" si="7"/>
        <v>#DIV/0!</v>
      </c>
    </row>
    <row r="54" spans="1:6" s="3" customFormat="1" ht="24" customHeight="1">
      <c r="A54" s="86" t="s">
        <v>207</v>
      </c>
      <c r="B54" s="85">
        <v>3265</v>
      </c>
      <c r="C54" s="64"/>
      <c r="D54" s="64"/>
      <c r="E54" s="61">
        <f t="shared" si="6"/>
        <v>0</v>
      </c>
      <c r="F54" s="61" t="e">
        <f t="shared" si="7"/>
        <v>#DIV/0!</v>
      </c>
    </row>
    <row r="55" spans="1:6" s="3" customFormat="1" ht="20.100000000000001" customHeight="1">
      <c r="A55" s="86" t="s">
        <v>208</v>
      </c>
      <c r="B55" s="85">
        <v>3270</v>
      </c>
      <c r="C55" s="64">
        <f>C56+C57+C58+C59</f>
        <v>0</v>
      </c>
      <c r="D55" s="64">
        <f>D56+D57+D58+D59</f>
        <v>0</v>
      </c>
      <c r="E55" s="61">
        <f t="shared" si="6"/>
        <v>0</v>
      </c>
      <c r="F55" s="61" t="e">
        <f t="shared" si="7"/>
        <v>#DIV/0!</v>
      </c>
    </row>
    <row r="56" spans="1:6" s="3" customFormat="1" ht="20.100000000000001" customHeight="1">
      <c r="A56" s="86" t="s">
        <v>209</v>
      </c>
      <c r="B56" s="85">
        <v>3271</v>
      </c>
      <c r="C56" s="64"/>
      <c r="D56" s="64"/>
      <c r="E56" s="61">
        <f t="shared" si="6"/>
        <v>0</v>
      </c>
      <c r="F56" s="61" t="e">
        <f t="shared" si="7"/>
        <v>#DIV/0!</v>
      </c>
    </row>
    <row r="57" spans="1:6" ht="20.100000000000001" customHeight="1">
      <c r="A57" s="86" t="s">
        <v>210</v>
      </c>
      <c r="B57" s="85">
        <v>3272</v>
      </c>
      <c r="C57" s="64"/>
      <c r="D57" s="64"/>
      <c r="E57" s="61">
        <f t="shared" si="6"/>
        <v>0</v>
      </c>
      <c r="F57" s="61" t="e">
        <f t="shared" si="7"/>
        <v>#DIV/0!</v>
      </c>
    </row>
    <row r="58" spans="1:6" ht="20.100000000000001" customHeight="1">
      <c r="A58" s="86" t="s">
        <v>211</v>
      </c>
      <c r="B58" s="85">
        <v>3273</v>
      </c>
      <c r="C58" s="64"/>
      <c r="D58" s="64"/>
      <c r="E58" s="61">
        <f t="shared" si="6"/>
        <v>0</v>
      </c>
      <c r="F58" s="61" t="e">
        <f t="shared" si="7"/>
        <v>#DIV/0!</v>
      </c>
    </row>
    <row r="59" spans="1:6">
      <c r="A59" s="86" t="s">
        <v>212</v>
      </c>
      <c r="B59" s="85">
        <v>3274</v>
      </c>
      <c r="C59" s="64"/>
      <c r="D59" s="64"/>
      <c r="E59" s="61">
        <f t="shared" si="6"/>
        <v>0</v>
      </c>
      <c r="F59" s="61" t="e">
        <f t="shared" si="7"/>
        <v>#DIV/0!</v>
      </c>
    </row>
    <row r="60" spans="1:6">
      <c r="A60" s="86" t="s">
        <v>213</v>
      </c>
      <c r="B60" s="85">
        <v>3280</v>
      </c>
      <c r="C60" s="64"/>
      <c r="D60" s="64"/>
      <c r="E60" s="61">
        <f t="shared" si="6"/>
        <v>0</v>
      </c>
      <c r="F60" s="61" t="e">
        <f t="shared" si="7"/>
        <v>#DIV/0!</v>
      </c>
    </row>
    <row r="61" spans="1:6">
      <c r="A61" s="86" t="s">
        <v>214</v>
      </c>
      <c r="B61" s="85">
        <v>3290</v>
      </c>
      <c r="C61" s="64"/>
      <c r="D61" s="64"/>
      <c r="E61" s="61">
        <f t="shared" si="6"/>
        <v>0</v>
      </c>
      <c r="F61" s="61" t="e">
        <f t="shared" si="7"/>
        <v>#DIV/0!</v>
      </c>
    </row>
    <row r="62" spans="1:6">
      <c r="A62" s="83" t="s">
        <v>215</v>
      </c>
      <c r="B62" s="158">
        <v>3295</v>
      </c>
      <c r="C62" s="102">
        <f>C44-C52</f>
        <v>0</v>
      </c>
      <c r="D62" s="102">
        <f>D44-D52</f>
        <v>0</v>
      </c>
      <c r="E62" s="61">
        <f t="shared" si="6"/>
        <v>0</v>
      </c>
      <c r="F62" s="61" t="e">
        <f t="shared" si="7"/>
        <v>#DIV/0!</v>
      </c>
    </row>
    <row r="63" spans="1:6" ht="30" customHeight="1">
      <c r="A63" s="303" t="s">
        <v>216</v>
      </c>
      <c r="B63" s="304"/>
      <c r="C63" s="304"/>
      <c r="D63" s="304"/>
      <c r="E63" s="304"/>
      <c r="F63" s="304"/>
    </row>
    <row r="64" spans="1:6">
      <c r="A64" s="83" t="s">
        <v>217</v>
      </c>
      <c r="B64" s="84">
        <v>3300</v>
      </c>
      <c r="C64" s="80">
        <f>C65+C66+C70</f>
        <v>0</v>
      </c>
      <c r="D64" s="80">
        <f t="shared" ref="D64" si="8">D65+D66+D70</f>
        <v>0</v>
      </c>
      <c r="E64" s="80">
        <f>D64-C64</f>
        <v>0</v>
      </c>
      <c r="F64" s="80" t="e">
        <f>D64*100/C64</f>
        <v>#DIV/0!</v>
      </c>
    </row>
    <row r="65" spans="1:6">
      <c r="A65" s="86" t="s">
        <v>218</v>
      </c>
      <c r="B65" s="85">
        <v>3305</v>
      </c>
      <c r="C65" s="81"/>
      <c r="D65" s="81"/>
      <c r="E65" s="80">
        <f t="shared" ref="E65:E85" si="9">D65-C65</f>
        <v>0</v>
      </c>
      <c r="F65" s="80" t="e">
        <f t="shared" ref="F65:F85" si="10">D65*100/C65</f>
        <v>#DIV/0!</v>
      </c>
    </row>
    <row r="66" spans="1:6" ht="23.25" customHeight="1">
      <c r="A66" s="86" t="s">
        <v>219</v>
      </c>
      <c r="B66" s="85">
        <v>3310</v>
      </c>
      <c r="C66" s="81">
        <f>C67+C68+C69</f>
        <v>0</v>
      </c>
      <c r="D66" s="81">
        <f t="shared" ref="D66" si="11">D67+D68+D69</f>
        <v>0</v>
      </c>
      <c r="E66" s="80">
        <f t="shared" si="9"/>
        <v>0</v>
      </c>
      <c r="F66" s="80" t="e">
        <f t="shared" si="10"/>
        <v>#DIV/0!</v>
      </c>
    </row>
    <row r="67" spans="1:6">
      <c r="A67" s="86" t="s">
        <v>45</v>
      </c>
      <c r="B67" s="85">
        <v>3311</v>
      </c>
      <c r="C67" s="81"/>
      <c r="D67" s="81"/>
      <c r="E67" s="80">
        <f t="shared" si="9"/>
        <v>0</v>
      </c>
      <c r="F67" s="80" t="e">
        <f t="shared" si="10"/>
        <v>#DIV/0!</v>
      </c>
    </row>
    <row r="68" spans="1:6">
      <c r="A68" s="86" t="s">
        <v>187</v>
      </c>
      <c r="B68" s="85">
        <v>3312</v>
      </c>
      <c r="C68" s="81"/>
      <c r="D68" s="81"/>
      <c r="E68" s="80">
        <f t="shared" si="9"/>
        <v>0</v>
      </c>
      <c r="F68" s="80" t="e">
        <f t="shared" si="10"/>
        <v>#DIV/0!</v>
      </c>
    </row>
    <row r="69" spans="1:6">
      <c r="A69" s="86" t="s">
        <v>56</v>
      </c>
      <c r="B69" s="85">
        <v>3313</v>
      </c>
      <c r="C69" s="81"/>
      <c r="D69" s="81"/>
      <c r="E69" s="80">
        <f t="shared" si="9"/>
        <v>0</v>
      </c>
      <c r="F69" s="80" t="e">
        <f t="shared" si="10"/>
        <v>#DIV/0!</v>
      </c>
    </row>
    <row r="70" spans="1:6">
      <c r="A70" s="86" t="s">
        <v>188</v>
      </c>
      <c r="B70" s="85">
        <v>3320</v>
      </c>
      <c r="C70" s="81"/>
      <c r="D70" s="81"/>
      <c r="E70" s="80">
        <f t="shared" si="9"/>
        <v>0</v>
      </c>
      <c r="F70" s="80" t="e">
        <f t="shared" si="10"/>
        <v>#DIV/0!</v>
      </c>
    </row>
    <row r="71" spans="1:6">
      <c r="A71" s="83" t="s">
        <v>220</v>
      </c>
      <c r="B71" s="84">
        <v>3330</v>
      </c>
      <c r="C71" s="80">
        <f>C72+C73+C77+C78+C79+C80</f>
        <v>0</v>
      </c>
      <c r="D71" s="80">
        <f t="shared" ref="D71" si="12">D72+D73+D77+D78+D79+D80</f>
        <v>0</v>
      </c>
      <c r="E71" s="80">
        <f t="shared" si="9"/>
        <v>0</v>
      </c>
      <c r="F71" s="80" t="e">
        <f t="shared" si="10"/>
        <v>#DIV/0!</v>
      </c>
    </row>
    <row r="72" spans="1:6">
      <c r="A72" s="86" t="s">
        <v>221</v>
      </c>
      <c r="B72" s="85">
        <v>3335</v>
      </c>
      <c r="C72" s="74"/>
      <c r="D72" s="74"/>
      <c r="E72" s="80">
        <f t="shared" si="9"/>
        <v>0</v>
      </c>
      <c r="F72" s="80" t="e">
        <f t="shared" si="10"/>
        <v>#DIV/0!</v>
      </c>
    </row>
    <row r="73" spans="1:6" ht="20.25" customHeight="1">
      <c r="A73" s="86" t="s">
        <v>222</v>
      </c>
      <c r="B73" s="85">
        <v>3340</v>
      </c>
      <c r="C73" s="64">
        <f>C74+C75+C76</f>
        <v>0</v>
      </c>
      <c r="D73" s="64">
        <f t="shared" ref="D73" si="13">D74+D75+D76</f>
        <v>0</v>
      </c>
      <c r="E73" s="80">
        <f t="shared" si="9"/>
        <v>0</v>
      </c>
      <c r="F73" s="80" t="e">
        <f t="shared" si="10"/>
        <v>#DIV/0!</v>
      </c>
    </row>
    <row r="74" spans="1:6">
      <c r="A74" s="86" t="s">
        <v>45</v>
      </c>
      <c r="B74" s="85">
        <v>3341</v>
      </c>
      <c r="C74" s="74"/>
      <c r="D74" s="74"/>
      <c r="E74" s="80">
        <f t="shared" si="9"/>
        <v>0</v>
      </c>
      <c r="F74" s="80" t="e">
        <f t="shared" si="10"/>
        <v>#DIV/0!</v>
      </c>
    </row>
    <row r="75" spans="1:6">
      <c r="A75" s="86" t="s">
        <v>187</v>
      </c>
      <c r="B75" s="85">
        <v>3342</v>
      </c>
      <c r="C75" s="74"/>
      <c r="D75" s="74"/>
      <c r="E75" s="80">
        <f t="shared" si="9"/>
        <v>0</v>
      </c>
      <c r="F75" s="80" t="e">
        <f t="shared" si="10"/>
        <v>#DIV/0!</v>
      </c>
    </row>
    <row r="76" spans="1:6">
      <c r="A76" s="86" t="s">
        <v>56</v>
      </c>
      <c r="B76" s="85">
        <v>3343</v>
      </c>
      <c r="C76" s="74"/>
      <c r="D76" s="74"/>
      <c r="E76" s="80">
        <f t="shared" si="9"/>
        <v>0</v>
      </c>
      <c r="F76" s="80" t="e">
        <f t="shared" si="10"/>
        <v>#DIV/0!</v>
      </c>
    </row>
    <row r="77" spans="1:6">
      <c r="A77" s="86" t="s">
        <v>223</v>
      </c>
      <c r="B77" s="85">
        <v>3350</v>
      </c>
      <c r="C77" s="74"/>
      <c r="D77" s="74"/>
      <c r="E77" s="80">
        <f t="shared" si="9"/>
        <v>0</v>
      </c>
      <c r="F77" s="80" t="e">
        <f t="shared" si="10"/>
        <v>#DIV/0!</v>
      </c>
    </row>
    <row r="78" spans="1:6">
      <c r="A78" s="86" t="s">
        <v>224</v>
      </c>
      <c r="B78" s="85">
        <v>3360</v>
      </c>
      <c r="C78" s="74"/>
      <c r="D78" s="74"/>
      <c r="E78" s="80">
        <f t="shared" si="9"/>
        <v>0</v>
      </c>
      <c r="F78" s="80" t="e">
        <f t="shared" si="10"/>
        <v>#DIV/0!</v>
      </c>
    </row>
    <row r="79" spans="1:6">
      <c r="A79" s="86" t="s">
        <v>225</v>
      </c>
      <c r="B79" s="85">
        <v>3370</v>
      </c>
      <c r="C79" s="74"/>
      <c r="D79" s="74"/>
      <c r="E79" s="80">
        <f t="shared" si="9"/>
        <v>0</v>
      </c>
      <c r="F79" s="80" t="e">
        <f t="shared" si="10"/>
        <v>#DIV/0!</v>
      </c>
    </row>
    <row r="80" spans="1:6">
      <c r="A80" s="86" t="s">
        <v>214</v>
      </c>
      <c r="B80" s="85">
        <v>3380</v>
      </c>
      <c r="C80" s="74"/>
      <c r="D80" s="74"/>
      <c r="E80" s="80">
        <f t="shared" si="9"/>
        <v>0</v>
      </c>
      <c r="F80" s="80" t="e">
        <f t="shared" si="10"/>
        <v>#DIV/0!</v>
      </c>
    </row>
    <row r="81" spans="1:6">
      <c r="A81" s="83" t="s">
        <v>226</v>
      </c>
      <c r="B81" s="84">
        <v>3395</v>
      </c>
      <c r="C81" s="80">
        <f>C64-C71</f>
        <v>0</v>
      </c>
      <c r="D81" s="80">
        <f>D64-D71</f>
        <v>0</v>
      </c>
      <c r="E81" s="80">
        <f t="shared" si="9"/>
        <v>0</v>
      </c>
      <c r="F81" s="80" t="e">
        <f t="shared" si="10"/>
        <v>#DIV/0!</v>
      </c>
    </row>
    <row r="82" spans="1:6">
      <c r="A82" s="83" t="s">
        <v>227</v>
      </c>
      <c r="B82" s="84">
        <v>3400</v>
      </c>
      <c r="C82" s="80">
        <f>C42+C62+C81</f>
        <v>0</v>
      </c>
      <c r="D82" s="80">
        <f>D42+D62+D81</f>
        <v>0</v>
      </c>
      <c r="E82" s="80">
        <f t="shared" si="9"/>
        <v>0</v>
      </c>
      <c r="F82" s="80" t="e">
        <f t="shared" si="10"/>
        <v>#DIV/0!</v>
      </c>
    </row>
    <row r="83" spans="1:6">
      <c r="A83" s="86" t="s">
        <v>228</v>
      </c>
      <c r="B83" s="85">
        <v>3405</v>
      </c>
      <c r="C83" s="104"/>
      <c r="D83" s="104"/>
      <c r="E83" s="80">
        <f t="shared" si="9"/>
        <v>0</v>
      </c>
      <c r="F83" s="80" t="e">
        <f t="shared" si="10"/>
        <v>#DIV/0!</v>
      </c>
    </row>
    <row r="84" spans="1:6">
      <c r="A84" s="86" t="s">
        <v>229</v>
      </c>
      <c r="B84" s="85">
        <v>3410</v>
      </c>
      <c r="C84" s="104"/>
      <c r="D84" s="104"/>
      <c r="E84" s="80">
        <f t="shared" si="9"/>
        <v>0</v>
      </c>
      <c r="F84" s="80" t="e">
        <f t="shared" si="10"/>
        <v>#DIV/0!</v>
      </c>
    </row>
    <row r="85" spans="1:6">
      <c r="A85" s="86" t="s">
        <v>230</v>
      </c>
      <c r="B85" s="85">
        <v>3415</v>
      </c>
      <c r="C85" s="103">
        <f>C83+C82+C84</f>
        <v>0</v>
      </c>
      <c r="D85" s="103">
        <f>D83+D82+D84</f>
        <v>0</v>
      </c>
      <c r="E85" s="80">
        <f t="shared" si="9"/>
        <v>0</v>
      </c>
      <c r="F85" s="80" t="e">
        <f t="shared" si="10"/>
        <v>#DIV/0!</v>
      </c>
    </row>
    <row r="86" spans="1:6">
      <c r="C86" s="2"/>
      <c r="D86" s="2"/>
      <c r="E86" s="2"/>
    </row>
    <row r="87" spans="1:6">
      <c r="C87" s="2"/>
      <c r="D87" s="2"/>
      <c r="E87" s="2"/>
    </row>
    <row r="88" spans="1:6">
      <c r="A88" s="30" t="s">
        <v>461</v>
      </c>
      <c r="B88" s="2" t="s">
        <v>308</v>
      </c>
      <c r="C88" s="2"/>
      <c r="D88" s="2"/>
      <c r="E88" s="8" t="s">
        <v>462</v>
      </c>
    </row>
    <row r="89" spans="1:6">
      <c r="A89" s="168" t="s">
        <v>399</v>
      </c>
      <c r="B89" s="127" t="s">
        <v>310</v>
      </c>
      <c r="C89" s="127"/>
      <c r="D89" s="127"/>
      <c r="E89" s="127" t="s">
        <v>268</v>
      </c>
      <c r="F89" s="126"/>
    </row>
  </sheetData>
  <mergeCells count="7">
    <mergeCell ref="A63:F63"/>
    <mergeCell ref="A9:F9"/>
    <mergeCell ref="A43:F43"/>
    <mergeCell ref="C6:F6"/>
    <mergeCell ref="A4:F4"/>
    <mergeCell ref="A6:A7"/>
    <mergeCell ref="B6:B7"/>
  </mergeCells>
  <phoneticPr fontId="3" type="noConversion"/>
  <pageMargins left="0.70866141732283472" right="0.19685039370078741" top="0.78740157480314965" bottom="0.78740157480314965" header="0.19685039370078741" footer="0.23622047244094491"/>
  <pageSetup paperSize="9" scale="59" fitToHeight="0" orientation="portrait" r:id="rId1"/>
  <headerFooter alignWithMargins="0">
    <oddHeader xml:space="preserve">&amp;C&amp;"Times New Roman,обычный"&amp;14 
9&amp;R&amp;"Times New Roman,обычный"&amp;14
Продовження додатка 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4:M185"/>
  <sheetViews>
    <sheetView zoomScale="75" zoomScaleNormal="75" zoomScaleSheetLayoutView="50" workbookViewId="0">
      <selection activeCell="D12" sqref="D12"/>
    </sheetView>
  </sheetViews>
  <sheetFormatPr defaultRowHeight="18.75"/>
  <cols>
    <col min="1" max="1" width="70.28515625" style="1" customWidth="1"/>
    <col min="2" max="2" width="10.42578125" style="2" customWidth="1"/>
    <col min="3" max="5" width="19.42578125" style="2" customWidth="1"/>
    <col min="6" max="6" width="19.42578125" style="1" customWidth="1"/>
    <col min="7" max="7" width="9.5703125" style="1" customWidth="1"/>
    <col min="8" max="8" width="9.85546875" style="1" customWidth="1"/>
    <col min="9" max="16384" width="9.140625" style="1"/>
  </cols>
  <sheetData>
    <row r="4" spans="1:13">
      <c r="A4" s="277" t="s">
        <v>76</v>
      </c>
      <c r="B4" s="277"/>
      <c r="C4" s="277"/>
      <c r="D4" s="277"/>
      <c r="E4" s="277"/>
      <c r="F4" s="277"/>
    </row>
    <row r="5" spans="1:13">
      <c r="A5" s="308"/>
      <c r="B5" s="308"/>
      <c r="C5" s="308"/>
      <c r="D5" s="308"/>
      <c r="E5" s="308"/>
      <c r="F5" s="308"/>
    </row>
    <row r="6" spans="1:13" ht="43.5" customHeight="1">
      <c r="A6" s="285" t="s">
        <v>88</v>
      </c>
      <c r="B6" s="286" t="s">
        <v>7</v>
      </c>
      <c r="C6" s="287" t="s">
        <v>467</v>
      </c>
      <c r="D6" s="288"/>
      <c r="E6" s="288"/>
      <c r="F6" s="289"/>
    </row>
    <row r="7" spans="1:13" ht="56.25" customHeight="1">
      <c r="A7" s="285"/>
      <c r="B7" s="286"/>
      <c r="C7" s="139" t="s">
        <v>292</v>
      </c>
      <c r="D7" s="139" t="s">
        <v>293</v>
      </c>
      <c r="E7" s="139" t="s">
        <v>294</v>
      </c>
      <c r="F7" s="139" t="s">
        <v>295</v>
      </c>
    </row>
    <row r="8" spans="1:13" ht="18" customHeight="1">
      <c r="A8" s="4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</row>
    <row r="9" spans="1:13" s="3" customFormat="1" ht="42.75" customHeight="1">
      <c r="A9" s="53" t="s">
        <v>41</v>
      </c>
      <c r="B9" s="56">
        <v>4000</v>
      </c>
      <c r="C9" s="59">
        <f>C10+C11+C12+C13+C14+C15</f>
        <v>311228.09999999998</v>
      </c>
      <c r="D9" s="59">
        <f t="shared" ref="D9" si="0">D10+D11+D12+D13+D14+D15</f>
        <v>289019.40000000002</v>
      </c>
      <c r="E9" s="59">
        <f>D9-C9</f>
        <v>-22208.699999999953</v>
      </c>
      <c r="F9" s="59">
        <f>D9*100/C9</f>
        <v>92.864172611663292</v>
      </c>
    </row>
    <row r="10" spans="1:13" ht="20.100000000000001" customHeight="1">
      <c r="A10" s="6" t="s">
        <v>1</v>
      </c>
      <c r="B10" s="5" t="s">
        <v>80</v>
      </c>
      <c r="C10" s="62">
        <v>0</v>
      </c>
      <c r="D10" s="62">
        <v>0</v>
      </c>
      <c r="E10" s="59">
        <f t="shared" ref="E10:E15" si="1">D10-C10</f>
        <v>0</v>
      </c>
      <c r="F10" s="59" t="e">
        <f t="shared" ref="F10:F15" si="2">D10*100/C10</f>
        <v>#DIV/0!</v>
      </c>
    </row>
    <row r="11" spans="1:13" ht="20.100000000000001" customHeight="1">
      <c r="A11" s="6" t="s">
        <v>2</v>
      </c>
      <c r="B11" s="42">
        <v>4020</v>
      </c>
      <c r="C11" s="62">
        <v>252123.5</v>
      </c>
      <c r="D11" s="62">
        <v>245118.2</v>
      </c>
      <c r="E11" s="59">
        <f t="shared" si="1"/>
        <v>-7005.2999999999884</v>
      </c>
      <c r="F11" s="59">
        <f t="shared" si="2"/>
        <v>97.221480742572595</v>
      </c>
      <c r="M11" s="13"/>
    </row>
    <row r="12" spans="1:13" ht="36.75" customHeight="1">
      <c r="A12" s="6" t="s">
        <v>14</v>
      </c>
      <c r="B12" s="5">
        <v>4030</v>
      </c>
      <c r="C12" s="62">
        <v>7056</v>
      </c>
      <c r="D12" s="62">
        <v>7310.1</v>
      </c>
      <c r="E12" s="59">
        <f t="shared" si="1"/>
        <v>254.10000000000036</v>
      </c>
      <c r="F12" s="59">
        <f t="shared" si="2"/>
        <v>103.60119047619048</v>
      </c>
      <c r="L12" s="13"/>
    </row>
    <row r="13" spans="1:13" ht="20.100000000000001" customHeight="1">
      <c r="A13" s="6" t="s">
        <v>3</v>
      </c>
      <c r="B13" s="42">
        <v>4040</v>
      </c>
      <c r="C13" s="62">
        <v>0</v>
      </c>
      <c r="D13" s="62">
        <v>0</v>
      </c>
      <c r="E13" s="59">
        <f t="shared" si="1"/>
        <v>0</v>
      </c>
      <c r="F13" s="59" t="e">
        <f t="shared" si="2"/>
        <v>#DIV/0!</v>
      </c>
    </row>
    <row r="14" spans="1:13" ht="42.75" customHeight="1">
      <c r="A14" s="6" t="s">
        <v>36</v>
      </c>
      <c r="B14" s="5">
        <v>4050</v>
      </c>
      <c r="C14" s="62">
        <v>2952.5</v>
      </c>
      <c r="D14" s="62">
        <v>0</v>
      </c>
      <c r="E14" s="59">
        <f t="shared" si="1"/>
        <v>-2952.5</v>
      </c>
      <c r="F14" s="59">
        <f t="shared" si="2"/>
        <v>0</v>
      </c>
    </row>
    <row r="15" spans="1:13" ht="20.25" customHeight="1">
      <c r="A15" s="6" t="s">
        <v>231</v>
      </c>
      <c r="B15" s="5">
        <v>4060</v>
      </c>
      <c r="C15" s="62">
        <v>49096.1</v>
      </c>
      <c r="D15" s="62">
        <v>36591.1</v>
      </c>
      <c r="E15" s="59">
        <f t="shared" si="1"/>
        <v>-12505</v>
      </c>
      <c r="F15" s="59">
        <f t="shared" si="2"/>
        <v>74.529545116618223</v>
      </c>
    </row>
    <row r="16" spans="1:13" ht="20.100000000000001" customHeight="1">
      <c r="B16" s="1"/>
      <c r="C16" s="1"/>
      <c r="D16" s="1"/>
      <c r="E16" s="1"/>
      <c r="F16" s="36"/>
    </row>
    <row r="17" spans="1:6" ht="20.100000000000001" customHeight="1">
      <c r="A17" s="2"/>
      <c r="B17" s="1"/>
      <c r="C17" s="1"/>
      <c r="D17" s="1"/>
      <c r="E17" s="1"/>
    </row>
    <row r="18" spans="1:6" ht="20.100000000000001" customHeight="1">
      <c r="A18" s="30" t="s">
        <v>461</v>
      </c>
      <c r="B18" s="2" t="s">
        <v>308</v>
      </c>
      <c r="E18" s="8" t="s">
        <v>462</v>
      </c>
    </row>
    <row r="19" spans="1:6" ht="20.100000000000001" customHeight="1">
      <c r="A19" s="168" t="s">
        <v>399</v>
      </c>
      <c r="B19" s="127" t="s">
        <v>310</v>
      </c>
      <c r="C19" s="127"/>
      <c r="D19" s="127"/>
      <c r="E19" s="127" t="s">
        <v>268</v>
      </c>
      <c r="F19" s="126"/>
    </row>
    <row r="20" spans="1:6">
      <c r="A20" s="26"/>
    </row>
    <row r="21" spans="1:6">
      <c r="A21" s="26"/>
    </row>
    <row r="22" spans="1:6">
      <c r="A22" s="26"/>
    </row>
    <row r="23" spans="1:6">
      <c r="A23" s="26"/>
    </row>
    <row r="24" spans="1:6">
      <c r="A24" s="26"/>
    </row>
    <row r="25" spans="1:6">
      <c r="A25" s="26"/>
    </row>
    <row r="26" spans="1:6">
      <c r="A26" s="26"/>
    </row>
    <row r="27" spans="1:6">
      <c r="A27" s="26"/>
    </row>
    <row r="28" spans="1:6">
      <c r="A28" s="26"/>
    </row>
    <row r="29" spans="1:6">
      <c r="A29" s="26"/>
    </row>
    <row r="30" spans="1:6">
      <c r="A30" s="26"/>
    </row>
    <row r="31" spans="1:6">
      <c r="A31" s="26"/>
    </row>
    <row r="32" spans="1:6">
      <c r="A32" s="26"/>
    </row>
    <row r="33" spans="1:1">
      <c r="A33" s="26"/>
    </row>
    <row r="34" spans="1:1">
      <c r="A34" s="26"/>
    </row>
    <row r="35" spans="1:1">
      <c r="A35" s="26"/>
    </row>
    <row r="36" spans="1:1">
      <c r="A36" s="26"/>
    </row>
    <row r="37" spans="1:1">
      <c r="A37" s="26"/>
    </row>
    <row r="38" spans="1:1">
      <c r="A38" s="26"/>
    </row>
    <row r="39" spans="1:1">
      <c r="A39" s="26"/>
    </row>
    <row r="40" spans="1:1">
      <c r="A40" s="26"/>
    </row>
    <row r="41" spans="1:1">
      <c r="A41" s="26"/>
    </row>
    <row r="42" spans="1:1">
      <c r="A42" s="26"/>
    </row>
    <row r="43" spans="1:1">
      <c r="A43" s="26"/>
    </row>
    <row r="44" spans="1:1">
      <c r="A44" s="26"/>
    </row>
    <row r="45" spans="1:1">
      <c r="A45" s="26"/>
    </row>
    <row r="46" spans="1:1">
      <c r="A46" s="26"/>
    </row>
    <row r="47" spans="1:1">
      <c r="A47" s="26"/>
    </row>
    <row r="48" spans="1:1">
      <c r="A48" s="26"/>
    </row>
    <row r="49" spans="1:1">
      <c r="A49" s="26"/>
    </row>
    <row r="50" spans="1:1">
      <c r="A50" s="26"/>
    </row>
    <row r="51" spans="1:1">
      <c r="A51" s="26"/>
    </row>
    <row r="52" spans="1:1">
      <c r="A52" s="26"/>
    </row>
    <row r="53" spans="1:1">
      <c r="A53" s="26"/>
    </row>
    <row r="54" spans="1:1">
      <c r="A54" s="26"/>
    </row>
    <row r="55" spans="1:1">
      <c r="A55" s="26"/>
    </row>
    <row r="56" spans="1:1">
      <c r="A56" s="26"/>
    </row>
    <row r="57" spans="1:1">
      <c r="A57" s="26"/>
    </row>
    <row r="58" spans="1:1">
      <c r="A58" s="26"/>
    </row>
    <row r="59" spans="1:1">
      <c r="A59" s="26"/>
    </row>
    <row r="60" spans="1:1">
      <c r="A60" s="26"/>
    </row>
    <row r="61" spans="1:1">
      <c r="A61" s="26"/>
    </row>
    <row r="62" spans="1:1">
      <c r="A62" s="26"/>
    </row>
    <row r="63" spans="1:1">
      <c r="A63" s="26"/>
    </row>
    <row r="64" spans="1:1">
      <c r="A64" s="26"/>
    </row>
    <row r="65" spans="1:1">
      <c r="A65" s="26"/>
    </row>
    <row r="66" spans="1:1">
      <c r="A66" s="26"/>
    </row>
    <row r="67" spans="1:1">
      <c r="A67" s="26"/>
    </row>
    <row r="68" spans="1:1">
      <c r="A68" s="26"/>
    </row>
    <row r="69" spans="1:1">
      <c r="A69" s="26"/>
    </row>
    <row r="70" spans="1:1">
      <c r="A70" s="26"/>
    </row>
    <row r="71" spans="1:1">
      <c r="A71" s="26"/>
    </row>
    <row r="72" spans="1:1">
      <c r="A72" s="26"/>
    </row>
    <row r="73" spans="1:1">
      <c r="A73" s="26"/>
    </row>
    <row r="74" spans="1:1">
      <c r="A74" s="26"/>
    </row>
    <row r="75" spans="1:1">
      <c r="A75" s="26"/>
    </row>
    <row r="76" spans="1:1">
      <c r="A76" s="26"/>
    </row>
    <row r="77" spans="1:1">
      <c r="A77" s="26"/>
    </row>
    <row r="78" spans="1:1">
      <c r="A78" s="26"/>
    </row>
    <row r="79" spans="1:1">
      <c r="A79" s="26"/>
    </row>
    <row r="80" spans="1:1">
      <c r="A80" s="26"/>
    </row>
    <row r="81" spans="1:1">
      <c r="A81" s="26"/>
    </row>
    <row r="82" spans="1:1">
      <c r="A82" s="26"/>
    </row>
    <row r="83" spans="1:1">
      <c r="A83" s="26"/>
    </row>
    <row r="84" spans="1:1">
      <c r="A84" s="26"/>
    </row>
    <row r="85" spans="1:1">
      <c r="A85" s="26"/>
    </row>
    <row r="86" spans="1:1">
      <c r="A86" s="26"/>
    </row>
    <row r="87" spans="1:1">
      <c r="A87" s="26"/>
    </row>
    <row r="88" spans="1:1">
      <c r="A88" s="26"/>
    </row>
    <row r="89" spans="1:1">
      <c r="A89" s="26"/>
    </row>
    <row r="90" spans="1:1">
      <c r="A90" s="26"/>
    </row>
    <row r="91" spans="1:1">
      <c r="A91" s="26"/>
    </row>
    <row r="92" spans="1:1">
      <c r="A92" s="26"/>
    </row>
    <row r="93" spans="1:1">
      <c r="A93" s="26"/>
    </row>
    <row r="94" spans="1:1">
      <c r="A94" s="26"/>
    </row>
    <row r="95" spans="1:1">
      <c r="A95" s="26"/>
    </row>
    <row r="96" spans="1:1">
      <c r="A96" s="26"/>
    </row>
    <row r="97" spans="1:1">
      <c r="A97" s="26"/>
    </row>
    <row r="98" spans="1:1">
      <c r="A98" s="26"/>
    </row>
    <row r="99" spans="1:1">
      <c r="A99" s="26"/>
    </row>
    <row r="100" spans="1:1">
      <c r="A100" s="26"/>
    </row>
    <row r="101" spans="1:1">
      <c r="A101" s="26"/>
    </row>
    <row r="102" spans="1:1">
      <c r="A102" s="26"/>
    </row>
    <row r="103" spans="1:1">
      <c r="A103" s="26"/>
    </row>
    <row r="104" spans="1:1">
      <c r="A104" s="26"/>
    </row>
    <row r="105" spans="1:1">
      <c r="A105" s="26"/>
    </row>
    <row r="106" spans="1:1">
      <c r="A106" s="26"/>
    </row>
    <row r="107" spans="1:1">
      <c r="A107" s="26"/>
    </row>
    <row r="108" spans="1:1">
      <c r="A108" s="26"/>
    </row>
    <row r="109" spans="1:1">
      <c r="A109" s="26"/>
    </row>
    <row r="110" spans="1:1">
      <c r="A110" s="26"/>
    </row>
    <row r="111" spans="1:1">
      <c r="A111" s="26"/>
    </row>
    <row r="112" spans="1:1">
      <c r="A112" s="26"/>
    </row>
    <row r="113" spans="1:1">
      <c r="A113" s="26"/>
    </row>
    <row r="114" spans="1:1">
      <c r="A114" s="26"/>
    </row>
    <row r="115" spans="1:1">
      <c r="A115" s="26"/>
    </row>
    <row r="116" spans="1:1">
      <c r="A116" s="26"/>
    </row>
    <row r="117" spans="1:1">
      <c r="A117" s="26"/>
    </row>
    <row r="118" spans="1:1">
      <c r="A118" s="26"/>
    </row>
    <row r="119" spans="1:1">
      <c r="A119" s="26"/>
    </row>
    <row r="120" spans="1:1">
      <c r="A120" s="26"/>
    </row>
    <row r="121" spans="1:1">
      <c r="A121" s="26"/>
    </row>
    <row r="122" spans="1:1">
      <c r="A122" s="26"/>
    </row>
    <row r="123" spans="1:1">
      <c r="A123" s="26"/>
    </row>
    <row r="124" spans="1:1">
      <c r="A124" s="26"/>
    </row>
    <row r="125" spans="1:1">
      <c r="A125" s="26"/>
    </row>
    <row r="126" spans="1:1">
      <c r="A126" s="26"/>
    </row>
    <row r="127" spans="1:1">
      <c r="A127" s="26"/>
    </row>
    <row r="128" spans="1:1">
      <c r="A128" s="26"/>
    </row>
    <row r="129" spans="1:1">
      <c r="A129" s="26"/>
    </row>
    <row r="130" spans="1:1">
      <c r="A130" s="26"/>
    </row>
    <row r="131" spans="1:1">
      <c r="A131" s="26"/>
    </row>
    <row r="132" spans="1:1">
      <c r="A132" s="26"/>
    </row>
    <row r="133" spans="1:1">
      <c r="A133" s="26"/>
    </row>
    <row r="134" spans="1:1">
      <c r="A134" s="26"/>
    </row>
    <row r="135" spans="1:1">
      <c r="A135" s="26"/>
    </row>
    <row r="136" spans="1:1">
      <c r="A136" s="26"/>
    </row>
    <row r="137" spans="1:1">
      <c r="A137" s="26"/>
    </row>
    <row r="138" spans="1:1">
      <c r="A138" s="26"/>
    </row>
    <row r="139" spans="1:1">
      <c r="A139" s="26"/>
    </row>
    <row r="140" spans="1:1">
      <c r="A140" s="26"/>
    </row>
    <row r="141" spans="1:1">
      <c r="A141" s="26"/>
    </row>
    <row r="142" spans="1:1">
      <c r="A142" s="26"/>
    </row>
    <row r="143" spans="1:1">
      <c r="A143" s="26"/>
    </row>
    <row r="144" spans="1:1">
      <c r="A144" s="26"/>
    </row>
    <row r="145" spans="1:1">
      <c r="A145" s="26"/>
    </row>
    <row r="146" spans="1:1">
      <c r="A146" s="26"/>
    </row>
    <row r="147" spans="1:1">
      <c r="A147" s="26"/>
    </row>
    <row r="148" spans="1:1">
      <c r="A148" s="26"/>
    </row>
    <row r="149" spans="1:1">
      <c r="A149" s="26"/>
    </row>
    <row r="150" spans="1:1">
      <c r="A150" s="26"/>
    </row>
    <row r="151" spans="1:1">
      <c r="A151" s="26"/>
    </row>
    <row r="152" spans="1:1">
      <c r="A152" s="26"/>
    </row>
    <row r="153" spans="1:1">
      <c r="A153" s="26"/>
    </row>
    <row r="154" spans="1:1">
      <c r="A154" s="26"/>
    </row>
    <row r="155" spans="1:1">
      <c r="A155" s="26"/>
    </row>
    <row r="156" spans="1:1">
      <c r="A156" s="26"/>
    </row>
    <row r="157" spans="1:1">
      <c r="A157" s="26"/>
    </row>
    <row r="158" spans="1:1">
      <c r="A158" s="26"/>
    </row>
    <row r="159" spans="1:1">
      <c r="A159" s="26"/>
    </row>
    <row r="160" spans="1:1">
      <c r="A160" s="26"/>
    </row>
    <row r="161" spans="1:1">
      <c r="A161" s="26"/>
    </row>
    <row r="162" spans="1:1">
      <c r="A162" s="26"/>
    </row>
    <row r="163" spans="1:1">
      <c r="A163" s="26"/>
    </row>
    <row r="164" spans="1:1">
      <c r="A164" s="26"/>
    </row>
    <row r="165" spans="1:1">
      <c r="A165" s="26"/>
    </row>
    <row r="166" spans="1:1">
      <c r="A166" s="26"/>
    </row>
    <row r="167" spans="1:1">
      <c r="A167" s="26"/>
    </row>
    <row r="168" spans="1:1">
      <c r="A168" s="26"/>
    </row>
    <row r="169" spans="1:1">
      <c r="A169" s="26"/>
    </row>
    <row r="170" spans="1:1">
      <c r="A170" s="26"/>
    </row>
    <row r="171" spans="1:1">
      <c r="A171" s="26"/>
    </row>
    <row r="172" spans="1:1">
      <c r="A172" s="26"/>
    </row>
    <row r="173" spans="1:1">
      <c r="A173" s="26"/>
    </row>
    <row r="174" spans="1:1">
      <c r="A174" s="26"/>
    </row>
    <row r="175" spans="1:1">
      <c r="A175" s="26"/>
    </row>
    <row r="176" spans="1:1">
      <c r="A176" s="26"/>
    </row>
    <row r="177" spans="1:1">
      <c r="A177" s="26"/>
    </row>
    <row r="178" spans="1:1">
      <c r="A178" s="26"/>
    </row>
    <row r="179" spans="1:1">
      <c r="A179" s="26"/>
    </row>
    <row r="180" spans="1:1">
      <c r="A180" s="26"/>
    </row>
    <row r="181" spans="1:1">
      <c r="A181" s="26"/>
    </row>
    <row r="182" spans="1:1">
      <c r="A182" s="26"/>
    </row>
    <row r="183" spans="1:1">
      <c r="A183" s="26"/>
    </row>
    <row r="184" spans="1:1">
      <c r="A184" s="26"/>
    </row>
    <row r="185" spans="1:1">
      <c r="A185" s="26"/>
    </row>
  </sheetData>
  <mergeCells count="5">
    <mergeCell ref="A6:A7"/>
    <mergeCell ref="A4:F4"/>
    <mergeCell ref="B6:B7"/>
    <mergeCell ref="A5:F5"/>
    <mergeCell ref="C6:F6"/>
  </mergeCells>
  <phoneticPr fontId="0" type="noConversion"/>
  <pageMargins left="0.70866141732283472" right="0.19685039370078741" top="0.78740157480314965" bottom="0.78740157480314965" header="0.27559055118110237" footer="0.31496062992125984"/>
  <pageSetup paperSize="9" scale="60" firstPageNumber="9" fitToHeight="0" orientation="portrait" useFirstPageNumber="1" r:id="rId1"/>
  <headerFooter alignWithMargins="0">
    <oddHeader>&amp;C&amp;"Times New Roman,обычный"&amp;14 10&amp;R&amp;"Times New Roman,обычный"&amp;14
Продовження додатка 1 
Таблиця 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249977111117893"/>
    <pageSetUpPr fitToPage="1"/>
  </sheetPr>
  <dimension ref="A1:H18"/>
  <sheetViews>
    <sheetView zoomScale="75" zoomScaleNormal="75" zoomScaleSheetLayoutView="70" workbookViewId="0">
      <selection activeCell="E9" sqref="E9"/>
    </sheetView>
  </sheetViews>
  <sheetFormatPr defaultRowHeight="12.75"/>
  <cols>
    <col min="1" max="1" width="69.42578125" style="125" customWidth="1"/>
    <col min="2" max="2" width="15.42578125" style="125" customWidth="1"/>
    <col min="3" max="3" width="21.140625" style="125" customWidth="1"/>
    <col min="4" max="4" width="18.28515625" style="125" customWidth="1"/>
    <col min="5" max="5" width="19.42578125" style="125" customWidth="1"/>
    <col min="6" max="6" width="50.85546875" style="125" customWidth="1"/>
    <col min="7" max="7" width="9.5703125" style="125" customWidth="1"/>
    <col min="8" max="16384" width="9.140625" style="125"/>
  </cols>
  <sheetData>
    <row r="1" spans="1:6" ht="19.5" customHeight="1"/>
    <row r="2" spans="1:6" ht="19.5" customHeight="1"/>
    <row r="3" spans="1:6" ht="21" customHeight="1"/>
    <row r="4" spans="1:6" ht="18.75" customHeight="1">
      <c r="A4" s="309" t="s">
        <v>298</v>
      </c>
      <c r="B4" s="309"/>
      <c r="C4" s="309"/>
      <c r="D4" s="309"/>
      <c r="E4" s="309"/>
      <c r="F4" s="309"/>
    </row>
    <row r="5" spans="1:6" ht="24" customHeight="1"/>
    <row r="6" spans="1:6" ht="45" customHeight="1">
      <c r="A6" s="310" t="s">
        <v>88</v>
      </c>
      <c r="B6" s="310" t="s">
        <v>0</v>
      </c>
      <c r="C6" s="310" t="s">
        <v>282</v>
      </c>
      <c r="D6" s="292" t="s">
        <v>299</v>
      </c>
      <c r="E6" s="292" t="s">
        <v>426</v>
      </c>
      <c r="F6" s="310" t="s">
        <v>281</v>
      </c>
    </row>
    <row r="7" spans="1:6" ht="52.5" customHeight="1">
      <c r="A7" s="311"/>
      <c r="B7" s="311"/>
      <c r="C7" s="311"/>
      <c r="D7" s="293"/>
      <c r="E7" s="293"/>
      <c r="F7" s="311"/>
    </row>
    <row r="8" spans="1:6" s="132" customFormat="1" ht="18" customHeight="1">
      <c r="A8" s="133">
        <v>1</v>
      </c>
      <c r="B8" s="133">
        <v>2</v>
      </c>
      <c r="C8" s="133">
        <v>3</v>
      </c>
      <c r="D8" s="133">
        <v>4</v>
      </c>
      <c r="E8" s="133">
        <v>5</v>
      </c>
      <c r="F8" s="134" t="s">
        <v>283</v>
      </c>
    </row>
    <row r="9" spans="1:6" ht="78.75" customHeight="1">
      <c r="A9" s="130" t="s">
        <v>277</v>
      </c>
      <c r="B9" s="5">
        <v>5000</v>
      </c>
      <c r="C9" s="129" t="s">
        <v>276</v>
      </c>
      <c r="D9" s="232">
        <f>'Фінплан - основні фінпоказники'!C20/'Фінплан - основні фінпоказники'!C16*100</f>
        <v>-6.2216583285652621E-15</v>
      </c>
      <c r="E9" s="232">
        <f>'Фінплан - основні фінпоказники'!D20/'Фінплан - основні фінпоказники'!D16*100</f>
        <v>7.4148308705967505</v>
      </c>
      <c r="F9" s="128" t="s">
        <v>275</v>
      </c>
    </row>
    <row r="10" spans="1:6" ht="62.25" customHeight="1">
      <c r="A10" s="130" t="s">
        <v>280</v>
      </c>
      <c r="B10" s="5">
        <v>5010</v>
      </c>
      <c r="C10" s="129" t="s">
        <v>276</v>
      </c>
      <c r="D10" s="232" t="e">
        <f>'Фінплан - основні фінпоказники'!C20/'Фінплан - основні фінпоказники'!C45*100</f>
        <v>#DIV/0!</v>
      </c>
      <c r="E10" s="232">
        <f>'Фінплан - основні фінпоказники'!D20/'Фінплан - основні фінпоказники'!D45*100</f>
        <v>4.059919544948511</v>
      </c>
      <c r="F10" s="128" t="s">
        <v>279</v>
      </c>
    </row>
    <row r="11" spans="1:6" ht="74.25" customHeight="1">
      <c r="A11" s="130" t="s">
        <v>278</v>
      </c>
      <c r="B11" s="5">
        <v>5020</v>
      </c>
      <c r="C11" s="129" t="s">
        <v>276</v>
      </c>
      <c r="D11" s="232" t="e">
        <f>'Фінплан - основні фінпоказники'!C20/'Фінплан - основні фінпоказники'!C53*100</f>
        <v>#DIV/0!</v>
      </c>
      <c r="E11" s="232">
        <f>'Фінплан - основні фінпоказники'!D20/'Фінплан - основні фінпоказники'!D53*100</f>
        <v>7.9435010943136861</v>
      </c>
      <c r="F11" s="135" t="s">
        <v>284</v>
      </c>
    </row>
    <row r="12" spans="1:6" s="132" customFormat="1" ht="79.5" customHeight="1">
      <c r="A12" s="131" t="s">
        <v>274</v>
      </c>
      <c r="B12" s="5">
        <v>5030</v>
      </c>
      <c r="C12" s="129" t="s">
        <v>272</v>
      </c>
      <c r="D12" s="232" t="e">
        <f>'Фінплан - основні фінпоказники'!C53/'Фінплан - основні фінпоказники'!C46+'Фінплан - основні фінпоказники'!C47</f>
        <v>#DIV/0!</v>
      </c>
      <c r="E12" s="232">
        <f>'Фінплан - основні фінпоказники'!D53/('Фінплан - основні фінпоказники'!D46+'Фінплан - основні фінпоказники'!D47)</f>
        <v>1.0454060236258362</v>
      </c>
      <c r="F12" s="128" t="s">
        <v>273</v>
      </c>
    </row>
    <row r="13" spans="1:6" ht="61.5" customHeight="1">
      <c r="A13" s="131" t="s">
        <v>271</v>
      </c>
      <c r="B13" s="5">
        <v>5040</v>
      </c>
      <c r="C13" s="129" t="s">
        <v>270</v>
      </c>
      <c r="D13" s="232" t="e">
        <f>'Фінплан - основні фінпоказники'!C40/'Фінплан - основні фінпоказники'!C39</f>
        <v>#DIV/0!</v>
      </c>
      <c r="E13" s="232">
        <f>'Фінплан - основні фінпоказники'!D40/'Фінплан - основні фінпоказники'!D39</f>
        <v>0.23969508765332798</v>
      </c>
      <c r="F13" s="128" t="s">
        <v>269</v>
      </c>
    </row>
    <row r="14" spans="1:6" ht="20.100000000000001" customHeight="1"/>
    <row r="15" spans="1:6" ht="20.100000000000001" customHeight="1"/>
    <row r="16" spans="1:6" ht="20.100000000000001" customHeight="1"/>
    <row r="17" spans="1:8" s="1" customFormat="1" ht="20.100000000000001" customHeight="1">
      <c r="A17" s="30" t="s">
        <v>461</v>
      </c>
      <c r="B17" s="2" t="s">
        <v>308</v>
      </c>
      <c r="C17" s="2"/>
      <c r="D17" s="2"/>
      <c r="E17" s="8" t="s">
        <v>462</v>
      </c>
    </row>
    <row r="18" spans="1:8" s="1" customFormat="1" ht="20.100000000000001" customHeight="1">
      <c r="A18" s="168" t="s">
        <v>399</v>
      </c>
      <c r="B18" s="127" t="s">
        <v>310</v>
      </c>
      <c r="C18" s="127"/>
      <c r="D18" s="127"/>
      <c r="E18" s="127" t="s">
        <v>268</v>
      </c>
      <c r="F18" s="126"/>
      <c r="G18" s="126"/>
      <c r="H18" s="126"/>
    </row>
  </sheetData>
  <mergeCells count="7">
    <mergeCell ref="A4:F4"/>
    <mergeCell ref="F6:F7"/>
    <mergeCell ref="A6:A7"/>
    <mergeCell ref="B6:B7"/>
    <mergeCell ref="C6:C7"/>
    <mergeCell ref="D6:D7"/>
    <mergeCell ref="E6:E7"/>
  </mergeCells>
  <pageMargins left="0.78740157480314965" right="0.39370078740157483" top="0.78740157480314965" bottom="0.78740157480314965" header="0.47244094488188981" footer="0.31496062992125984"/>
  <pageSetup paperSize="9" scale="4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CFF"/>
  </sheetPr>
  <dimension ref="A1:Q52"/>
  <sheetViews>
    <sheetView topLeftCell="A25" zoomScale="75" zoomScaleNormal="75" zoomScaleSheetLayoutView="75" workbookViewId="0">
      <selection activeCell="E36" sqref="E36"/>
    </sheetView>
  </sheetViews>
  <sheetFormatPr defaultRowHeight="18.75"/>
  <cols>
    <col min="1" max="1" width="40" style="1" customWidth="1"/>
    <col min="2" max="2" width="17.5703125" style="12" customWidth="1"/>
    <col min="3" max="3" width="16.28515625" style="12" customWidth="1"/>
    <col min="4" max="4" width="16.85546875" style="12" customWidth="1"/>
    <col min="5" max="5" width="18" style="1" customWidth="1"/>
    <col min="6" max="6" width="16" style="1" customWidth="1"/>
    <col min="7" max="7" width="16.85546875" style="1" customWidth="1"/>
    <col min="8" max="8" width="18.140625" style="1" customWidth="1"/>
    <col min="9" max="9" width="17.140625" style="1" customWidth="1"/>
    <col min="10" max="10" width="17.85546875" style="1" customWidth="1"/>
    <col min="11" max="11" width="18" style="1" customWidth="1"/>
    <col min="12" max="12" width="17.28515625" style="1" customWidth="1"/>
    <col min="13" max="13" width="17.7109375" style="1" customWidth="1"/>
    <col min="14" max="14" width="16.85546875" style="1" customWidth="1"/>
    <col min="15" max="17" width="16.7109375" style="1" customWidth="1"/>
    <col min="18" max="18" width="15.85546875" style="1" customWidth="1"/>
    <col min="19" max="19" width="15.28515625" style="1" customWidth="1"/>
    <col min="20" max="20" width="15.5703125" style="1" customWidth="1"/>
    <col min="21" max="21" width="20.5703125" style="1" customWidth="1"/>
    <col min="22" max="23" width="14.85546875" style="1" customWidth="1"/>
    <col min="24" max="24" width="14.5703125" style="1" customWidth="1"/>
    <col min="25" max="25" width="13.7109375" style="1" customWidth="1"/>
    <col min="26" max="16384" width="9.140625" style="1"/>
  </cols>
  <sheetData>
    <row r="1" spans="1:17" ht="42" customHeight="1">
      <c r="A1" s="315" t="s">
        <v>285</v>
      </c>
      <c r="B1" s="315"/>
      <c r="C1" s="315"/>
      <c r="D1" s="315"/>
      <c r="E1" s="315"/>
      <c r="F1" s="315"/>
      <c r="G1" s="315"/>
      <c r="H1" s="315"/>
      <c r="I1" s="315"/>
      <c r="J1" s="315"/>
      <c r="K1" s="107"/>
    </row>
    <row r="2" spans="1:17" ht="24.75" customHeight="1">
      <c r="A2" s="318" t="s">
        <v>287</v>
      </c>
      <c r="B2" s="318"/>
      <c r="C2" s="318"/>
      <c r="D2" s="318"/>
      <c r="E2" s="318"/>
      <c r="F2" s="318"/>
      <c r="G2" s="318"/>
    </row>
    <row r="3" spans="1:17" ht="23.25" customHeight="1">
      <c r="A3" s="170"/>
      <c r="B3" s="170"/>
      <c r="C3" s="170"/>
      <c r="D3" s="170"/>
      <c r="E3" s="170"/>
      <c r="F3" s="170"/>
      <c r="G3" s="170"/>
    </row>
    <row r="4" spans="1:17" ht="53.25" customHeight="1">
      <c r="A4" s="68" t="s">
        <v>232</v>
      </c>
      <c r="B4" s="68" t="s">
        <v>233</v>
      </c>
      <c r="C4" s="68" t="s">
        <v>234</v>
      </c>
      <c r="D4" s="43"/>
      <c r="E4" s="43"/>
      <c r="F4" s="43"/>
      <c r="G4" s="43"/>
    </row>
    <row r="5" spans="1:17" ht="18.75" customHeight="1">
      <c r="A5" s="68">
        <v>1</v>
      </c>
      <c r="B5" s="68">
        <v>2</v>
      </c>
      <c r="C5" s="68">
        <v>3</v>
      </c>
      <c r="D5" s="1"/>
    </row>
    <row r="6" spans="1:17" ht="102.75" customHeight="1">
      <c r="A6" s="264" t="s">
        <v>386</v>
      </c>
      <c r="B6" s="164" t="s">
        <v>387</v>
      </c>
      <c r="C6" s="164" t="s">
        <v>388</v>
      </c>
      <c r="D6" s="26"/>
      <c r="E6" s="26"/>
      <c r="F6" s="26"/>
      <c r="G6" s="26"/>
    </row>
    <row r="7" spans="1:17" ht="21.75" customHeight="1">
      <c r="A7" s="26"/>
      <c r="B7" s="29"/>
      <c r="C7" s="29"/>
      <c r="D7" s="29"/>
      <c r="E7" s="2"/>
      <c r="F7" s="2"/>
      <c r="G7" s="2"/>
    </row>
    <row r="8" spans="1:17" ht="47.25" customHeight="1">
      <c r="A8" s="18" t="s">
        <v>266</v>
      </c>
    </row>
    <row r="9" spans="1:17" ht="23.25" customHeight="1">
      <c r="A9" s="316" t="s">
        <v>315</v>
      </c>
      <c r="B9" s="287" t="s">
        <v>299</v>
      </c>
      <c r="C9" s="288"/>
      <c r="D9" s="289"/>
      <c r="E9" s="287" t="s">
        <v>300</v>
      </c>
      <c r="F9" s="288"/>
      <c r="G9" s="289"/>
      <c r="H9" s="287" t="s">
        <v>301</v>
      </c>
      <c r="I9" s="288"/>
      <c r="J9" s="289"/>
      <c r="K9" s="286" t="s">
        <v>302</v>
      </c>
      <c r="L9" s="314"/>
      <c r="M9" s="314"/>
      <c r="N9" s="29"/>
      <c r="O9" s="29"/>
      <c r="P9" s="29"/>
      <c r="Q9" s="29"/>
    </row>
    <row r="10" spans="1:17" ht="136.5" customHeight="1">
      <c r="A10" s="317"/>
      <c r="B10" s="5" t="s">
        <v>427</v>
      </c>
      <c r="C10" s="5" t="s">
        <v>429</v>
      </c>
      <c r="D10" s="5" t="s">
        <v>235</v>
      </c>
      <c r="E10" s="5" t="s">
        <v>428</v>
      </c>
      <c r="F10" s="5" t="s">
        <v>430</v>
      </c>
      <c r="G10" s="5" t="s">
        <v>235</v>
      </c>
      <c r="H10" s="5" t="s">
        <v>428</v>
      </c>
      <c r="I10" s="5" t="s">
        <v>95</v>
      </c>
      <c r="J10" s="5" t="s">
        <v>235</v>
      </c>
      <c r="K10" s="5" t="s">
        <v>428</v>
      </c>
      <c r="L10" s="5" t="s">
        <v>95</v>
      </c>
      <c r="M10" s="5" t="s">
        <v>235</v>
      </c>
      <c r="N10" s="29"/>
      <c r="O10" s="29"/>
      <c r="P10" s="29"/>
      <c r="Q10" s="29"/>
    </row>
    <row r="11" spans="1:17" ht="18" customHeight="1">
      <c r="A11" s="4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2"/>
      <c r="O11" s="2"/>
      <c r="P11" s="2"/>
      <c r="Q11" s="2"/>
    </row>
    <row r="12" spans="1:17" ht="153.75" customHeight="1">
      <c r="A12" s="163" t="s">
        <v>389</v>
      </c>
      <c r="B12" s="57">
        <f>SUM(B13:B33)</f>
        <v>371600.26899999991</v>
      </c>
      <c r="C12" s="57"/>
      <c r="D12" s="57"/>
      <c r="E12" s="61">
        <f>SUM(E13:E33)</f>
        <v>379367.93900000001</v>
      </c>
      <c r="F12" s="57"/>
      <c r="G12" s="57"/>
      <c r="H12" s="57">
        <f>E12-B12</f>
        <v>7767.6700000001001</v>
      </c>
      <c r="I12" s="45"/>
      <c r="J12" s="57"/>
      <c r="K12" s="57">
        <f>E12*100/B12</f>
        <v>102.09032948789391</v>
      </c>
      <c r="L12" s="45"/>
      <c r="M12" s="45"/>
      <c r="N12" s="49"/>
      <c r="O12" s="49"/>
      <c r="P12" s="49"/>
      <c r="Q12" s="49"/>
    </row>
    <row r="13" spans="1:17" ht="38.25" customHeight="1">
      <c r="A13" s="162" t="s">
        <v>390</v>
      </c>
      <c r="B13" s="7">
        <v>128774.977</v>
      </c>
      <c r="C13" s="44">
        <v>8508</v>
      </c>
      <c r="D13" s="256">
        <f>B13/C13*1000</f>
        <v>15135.75188058298</v>
      </c>
      <c r="E13" s="64">
        <v>135747.579</v>
      </c>
      <c r="F13" s="44">
        <v>8828</v>
      </c>
      <c r="G13" s="256">
        <f>E13/F13*1000</f>
        <v>15376.93463978251</v>
      </c>
      <c r="H13" s="7">
        <f t="shared" ref="H13:J32" si="0">E13-B13</f>
        <v>6972.601999999999</v>
      </c>
      <c r="I13" s="44">
        <f t="shared" si="0"/>
        <v>320</v>
      </c>
      <c r="J13" s="256">
        <f t="shared" si="0"/>
        <v>241.18275919952976</v>
      </c>
      <c r="K13" s="7">
        <f>E13*100/B13</f>
        <v>105.41456279972778</v>
      </c>
      <c r="L13" s="45">
        <f t="shared" ref="L13:L16" si="1">F13*100/C13</f>
        <v>103.76116596144804</v>
      </c>
      <c r="M13" s="257">
        <f t="shared" ref="M13:M16" si="2">G13*100/D13</f>
        <v>101.5934640122433</v>
      </c>
      <c r="N13" s="49"/>
      <c r="O13" s="49"/>
      <c r="P13" s="49"/>
      <c r="Q13" s="49"/>
    </row>
    <row r="14" spans="1:17" ht="56.25" customHeight="1">
      <c r="A14" s="162" t="s">
        <v>391</v>
      </c>
      <c r="B14" s="7">
        <v>147387.47500000001</v>
      </c>
      <c r="C14" s="44">
        <v>17604</v>
      </c>
      <c r="D14" s="256">
        <f t="shared" ref="D14:D36" si="3">B14/C14*1000</f>
        <v>8372.3855373778697</v>
      </c>
      <c r="E14" s="64">
        <v>151371.42600000001</v>
      </c>
      <c r="F14" s="44">
        <v>18231</v>
      </c>
      <c r="G14" s="256">
        <f t="shared" ref="G14:G33" si="4">E14/F14*1000</f>
        <v>8302.9688991278599</v>
      </c>
      <c r="H14" s="7">
        <f t="shared" si="0"/>
        <v>3983.9510000000009</v>
      </c>
      <c r="I14" s="44">
        <f t="shared" si="0"/>
        <v>627</v>
      </c>
      <c r="J14" s="256">
        <f t="shared" si="0"/>
        <v>-69.416638250009782</v>
      </c>
      <c r="K14" s="7">
        <f t="shared" ref="K14:K16" si="5">E14*100/B14</f>
        <v>102.70304583208309</v>
      </c>
      <c r="L14" s="45">
        <f t="shared" si="1"/>
        <v>103.5616905248807</v>
      </c>
      <c r="M14" s="257">
        <f t="shared" si="2"/>
        <v>99.170885789478945</v>
      </c>
      <c r="N14" s="49"/>
      <c r="O14" s="49"/>
      <c r="P14" s="49"/>
      <c r="Q14" s="49"/>
    </row>
    <row r="15" spans="1:17" ht="43.5" customHeight="1">
      <c r="A15" s="6" t="s">
        <v>436</v>
      </c>
      <c r="B15" s="7">
        <v>20786.332999999999</v>
      </c>
      <c r="C15" s="44">
        <v>1028</v>
      </c>
      <c r="D15" s="256">
        <f t="shared" si="3"/>
        <v>20220.168287937744</v>
      </c>
      <c r="E15" s="64">
        <v>20047.777999999998</v>
      </c>
      <c r="F15" s="44">
        <v>1006</v>
      </c>
      <c r="G15" s="256">
        <f t="shared" si="4"/>
        <v>19928.208747514909</v>
      </c>
      <c r="H15" s="7">
        <f t="shared" si="0"/>
        <v>-738.55500000000029</v>
      </c>
      <c r="I15" s="44">
        <f t="shared" ref="I15:I16" si="6">F15-C15</f>
        <v>-22</v>
      </c>
      <c r="J15" s="256">
        <f t="shared" ref="J15:J16" si="7">G15-D15</f>
        <v>-291.95954042283483</v>
      </c>
      <c r="K15" s="7">
        <f t="shared" si="5"/>
        <v>96.446920195110891</v>
      </c>
      <c r="L15" s="45">
        <f t="shared" si="1"/>
        <v>97.859922178988327</v>
      </c>
      <c r="M15" s="257">
        <f t="shared" si="2"/>
        <v>98.556097376316089</v>
      </c>
      <c r="N15" s="49"/>
      <c r="O15" s="49"/>
      <c r="P15" s="49"/>
      <c r="Q15" s="49"/>
    </row>
    <row r="16" spans="1:17" ht="43.5" customHeight="1">
      <c r="A16" s="6" t="s">
        <v>392</v>
      </c>
      <c r="B16" s="7">
        <v>2163.529</v>
      </c>
      <c r="C16" s="44">
        <v>61</v>
      </c>
      <c r="D16" s="256">
        <f t="shared" si="3"/>
        <v>35467.688524590165</v>
      </c>
      <c r="E16" s="64">
        <v>1899.556</v>
      </c>
      <c r="F16" s="44">
        <v>52</v>
      </c>
      <c r="G16" s="256">
        <f t="shared" si="4"/>
        <v>36529.923076923078</v>
      </c>
      <c r="H16" s="7">
        <f t="shared" si="0"/>
        <v>-263.97299999999996</v>
      </c>
      <c r="I16" s="44">
        <f t="shared" si="6"/>
        <v>-9</v>
      </c>
      <c r="J16" s="256">
        <f t="shared" si="7"/>
        <v>1062.2345523329132</v>
      </c>
      <c r="K16" s="7">
        <f t="shared" si="5"/>
        <v>87.798961788818175</v>
      </c>
      <c r="L16" s="45">
        <f t="shared" si="1"/>
        <v>85.245901639344268</v>
      </c>
      <c r="M16" s="257">
        <f t="shared" si="2"/>
        <v>102.99493594457518</v>
      </c>
      <c r="N16" s="49"/>
      <c r="O16" s="49"/>
      <c r="P16" s="49"/>
      <c r="Q16" s="49"/>
    </row>
    <row r="17" spans="1:17" ht="57" customHeight="1">
      <c r="A17" s="6" t="s">
        <v>433</v>
      </c>
      <c r="B17" s="7">
        <v>20043.332999999999</v>
      </c>
      <c r="C17" s="44">
        <v>211465</v>
      </c>
      <c r="D17" s="256">
        <f t="shared" si="3"/>
        <v>94.783217080840799</v>
      </c>
      <c r="E17" s="265">
        <v>20859.362000000001</v>
      </c>
      <c r="F17" s="44">
        <v>209892</v>
      </c>
      <c r="G17" s="256">
        <f t="shared" si="4"/>
        <v>99.381405675299689</v>
      </c>
      <c r="H17" s="7">
        <f t="shared" si="0"/>
        <v>816.02900000000227</v>
      </c>
      <c r="I17" s="44">
        <f t="shared" ref="I17:I36" si="8">F17-C17</f>
        <v>-1573</v>
      </c>
      <c r="J17" s="256">
        <f t="shared" ref="J17:J36" si="9">G17-D17</f>
        <v>4.5981885944588896</v>
      </c>
      <c r="K17" s="7">
        <f t="shared" ref="K17:K37" si="10">E17*100/B17</f>
        <v>104.07132386614543</v>
      </c>
      <c r="L17" s="45">
        <f t="shared" ref="L17:L36" si="11">F17*100/C17</f>
        <v>99.256141678291911</v>
      </c>
      <c r="M17" s="257">
        <f t="shared" ref="M17:M36" si="12">G17*100/D17</f>
        <v>104.85126875418997</v>
      </c>
      <c r="N17" s="49"/>
      <c r="O17" s="49"/>
      <c r="P17" s="49"/>
      <c r="Q17" s="49"/>
    </row>
    <row r="18" spans="1:17" ht="21" customHeight="1">
      <c r="A18" s="6" t="s">
        <v>394</v>
      </c>
      <c r="B18" s="7"/>
      <c r="C18" s="44"/>
      <c r="D18" s="256" t="e">
        <f t="shared" si="3"/>
        <v>#DIV/0!</v>
      </c>
      <c r="E18" s="64"/>
      <c r="F18" s="44"/>
      <c r="G18" s="256" t="e">
        <f t="shared" si="4"/>
        <v>#DIV/0!</v>
      </c>
      <c r="H18" s="7">
        <f t="shared" si="0"/>
        <v>0</v>
      </c>
      <c r="I18" s="44">
        <f t="shared" si="8"/>
        <v>0</v>
      </c>
      <c r="J18" s="256" t="e">
        <f t="shared" si="9"/>
        <v>#DIV/0!</v>
      </c>
      <c r="K18" s="7" t="e">
        <f t="shared" si="10"/>
        <v>#DIV/0!</v>
      </c>
      <c r="L18" s="45" t="e">
        <f t="shared" si="11"/>
        <v>#DIV/0!</v>
      </c>
      <c r="M18" s="257" t="e">
        <f t="shared" si="12"/>
        <v>#DIV/0!</v>
      </c>
      <c r="N18" s="49"/>
      <c r="O18" s="49"/>
      <c r="P18" s="49"/>
      <c r="Q18" s="49"/>
    </row>
    <row r="19" spans="1:17">
      <c r="A19" s="6" t="s">
        <v>393</v>
      </c>
      <c r="B19" s="7">
        <v>91.623999999999995</v>
      </c>
      <c r="C19" s="44">
        <v>104</v>
      </c>
      <c r="D19" s="256">
        <f t="shared" si="3"/>
        <v>881</v>
      </c>
      <c r="E19" s="64">
        <v>60.789000000000001</v>
      </c>
      <c r="F19" s="44">
        <v>69</v>
      </c>
      <c r="G19" s="256">
        <f t="shared" si="4"/>
        <v>881</v>
      </c>
      <c r="H19" s="7">
        <f t="shared" si="0"/>
        <v>-30.834999999999994</v>
      </c>
      <c r="I19" s="44">
        <f t="shared" si="8"/>
        <v>-35</v>
      </c>
      <c r="J19" s="256">
        <f t="shared" si="9"/>
        <v>0</v>
      </c>
      <c r="K19" s="7">
        <f t="shared" si="10"/>
        <v>66.346153846153854</v>
      </c>
      <c r="L19" s="45">
        <f t="shared" si="11"/>
        <v>66.34615384615384</v>
      </c>
      <c r="M19" s="257">
        <f t="shared" si="12"/>
        <v>100</v>
      </c>
      <c r="N19" s="49"/>
      <c r="O19" s="49"/>
      <c r="P19" s="49"/>
      <c r="Q19" s="49"/>
    </row>
    <row r="20" spans="1:17" ht="21.75" customHeight="1">
      <c r="A20" s="6" t="s">
        <v>395</v>
      </c>
      <c r="B20" s="7">
        <v>3.774</v>
      </c>
      <c r="C20" s="44">
        <v>2</v>
      </c>
      <c r="D20" s="256">
        <f t="shared" si="3"/>
        <v>1887</v>
      </c>
      <c r="E20" s="64">
        <v>1.887</v>
      </c>
      <c r="F20" s="44">
        <v>1</v>
      </c>
      <c r="G20" s="256">
        <f t="shared" si="4"/>
        <v>1887</v>
      </c>
      <c r="H20" s="7">
        <f t="shared" si="0"/>
        <v>-1.887</v>
      </c>
      <c r="I20" s="44">
        <f t="shared" si="8"/>
        <v>-1</v>
      </c>
      <c r="J20" s="256">
        <f t="shared" si="9"/>
        <v>0</v>
      </c>
      <c r="K20" s="7">
        <f t="shared" si="10"/>
        <v>50</v>
      </c>
      <c r="L20" s="45">
        <f t="shared" si="11"/>
        <v>50</v>
      </c>
      <c r="M20" s="257">
        <f t="shared" si="12"/>
        <v>100</v>
      </c>
      <c r="N20" s="49"/>
      <c r="O20" s="49"/>
      <c r="P20" s="49"/>
      <c r="Q20" s="49"/>
    </row>
    <row r="21" spans="1:17" ht="22.5" customHeight="1">
      <c r="A21" s="6" t="s">
        <v>413</v>
      </c>
      <c r="B21" s="7">
        <v>1.8859999999999999</v>
      </c>
      <c r="C21" s="44">
        <v>2</v>
      </c>
      <c r="D21" s="256">
        <f t="shared" ref="D21" si="13">B21/C21*1000</f>
        <v>943</v>
      </c>
      <c r="E21" s="64">
        <v>0.94299999999999995</v>
      </c>
      <c r="F21" s="44">
        <v>1</v>
      </c>
      <c r="G21" s="256">
        <f t="shared" si="4"/>
        <v>943</v>
      </c>
      <c r="H21" s="7">
        <f t="shared" si="0"/>
        <v>-0.94299999999999995</v>
      </c>
      <c r="I21" s="44">
        <f t="shared" ref="I21" si="14">F21-C21</f>
        <v>-1</v>
      </c>
      <c r="J21" s="256">
        <f t="shared" ref="J21" si="15">G21-D21</f>
        <v>0</v>
      </c>
      <c r="K21" s="7">
        <f t="shared" ref="K21" si="16">E21*100/B21</f>
        <v>50</v>
      </c>
      <c r="L21" s="45">
        <f t="shared" ref="L21" si="17">F21*100/C21</f>
        <v>50</v>
      </c>
      <c r="M21" s="257">
        <f t="shared" ref="M21" si="18">G21*100/D21</f>
        <v>100</v>
      </c>
      <c r="N21" s="49"/>
      <c r="O21" s="49"/>
      <c r="P21" s="49"/>
      <c r="Q21" s="49"/>
    </row>
    <row r="22" spans="1:17" ht="18.75" customHeight="1">
      <c r="A22" s="6" t="s">
        <v>414</v>
      </c>
      <c r="B22" s="7"/>
      <c r="C22" s="44"/>
      <c r="D22" s="256" t="e">
        <f t="shared" ref="D22:D30" si="19">B22/C22*1000</f>
        <v>#DIV/0!</v>
      </c>
      <c r="E22" s="64"/>
      <c r="F22" s="44"/>
      <c r="G22" s="256" t="e">
        <f t="shared" si="4"/>
        <v>#DIV/0!</v>
      </c>
      <c r="H22" s="7">
        <f>E22-B22</f>
        <v>0</v>
      </c>
      <c r="I22" s="44">
        <f t="shared" ref="I22" si="20">F22-C22</f>
        <v>0</v>
      </c>
      <c r="J22" s="256" t="e">
        <f t="shared" ref="J22:J24" si="21">G22-D22</f>
        <v>#DIV/0!</v>
      </c>
      <c r="K22" s="7" t="e">
        <f>E22*100/B22</f>
        <v>#DIV/0!</v>
      </c>
      <c r="L22" s="45" t="e">
        <f t="shared" ref="L22" si="22">F22*100/C22</f>
        <v>#DIV/0!</v>
      </c>
      <c r="M22" s="257" t="e">
        <f t="shared" ref="M22" si="23">G22*100/D22</f>
        <v>#DIV/0!</v>
      </c>
      <c r="N22" s="49"/>
      <c r="O22" s="49"/>
      <c r="P22" s="49"/>
      <c r="Q22" s="49"/>
    </row>
    <row r="23" spans="1:17" ht="52.5" customHeight="1">
      <c r="A23" s="6" t="s">
        <v>450</v>
      </c>
      <c r="B23" s="7">
        <v>524.27599999999995</v>
      </c>
      <c r="C23" s="44">
        <v>212</v>
      </c>
      <c r="D23" s="256">
        <f t="shared" si="19"/>
        <v>2473</v>
      </c>
      <c r="E23" s="64">
        <v>697.38599999999997</v>
      </c>
      <c r="F23" s="44">
        <v>282</v>
      </c>
      <c r="G23" s="256">
        <f t="shared" si="4"/>
        <v>2473</v>
      </c>
      <c r="H23" s="7">
        <f>E23-B23</f>
        <v>173.11</v>
      </c>
      <c r="I23" s="44">
        <f t="shared" ref="I23:I26" si="24">F23-C23</f>
        <v>70</v>
      </c>
      <c r="J23" s="256">
        <f t="shared" si="21"/>
        <v>0</v>
      </c>
      <c r="K23" s="7">
        <f>E23*100/B23</f>
        <v>133.01886792452831</v>
      </c>
      <c r="L23" s="45">
        <f t="shared" ref="L23:L24" si="25">F23*100/C23</f>
        <v>133.01886792452831</v>
      </c>
      <c r="M23" s="257">
        <f t="shared" ref="M23:M24" si="26">G23*100/D23</f>
        <v>100</v>
      </c>
      <c r="N23" s="49"/>
      <c r="O23" s="49"/>
      <c r="P23" s="49"/>
      <c r="Q23" s="49"/>
    </row>
    <row r="24" spans="1:17" ht="37.5" customHeight="1">
      <c r="A24" s="6" t="s">
        <v>431</v>
      </c>
      <c r="B24" s="7">
        <v>5420.7340000000004</v>
      </c>
      <c r="C24" s="44">
        <v>326</v>
      </c>
      <c r="D24" s="256">
        <f t="shared" si="19"/>
        <v>16628.018404907976</v>
      </c>
      <c r="E24" s="64">
        <v>5400.9440000000004</v>
      </c>
      <c r="F24" s="44">
        <v>331</v>
      </c>
      <c r="G24" s="256">
        <f>E24/F24*1000</f>
        <v>16317.051359516618</v>
      </c>
      <c r="H24" s="7">
        <f t="shared" ref="H24:H26" si="27">E24-B24</f>
        <v>-19.789999999999964</v>
      </c>
      <c r="I24" s="44">
        <f t="shared" si="24"/>
        <v>5</v>
      </c>
      <c r="J24" s="256">
        <f t="shared" si="21"/>
        <v>-310.96704539135862</v>
      </c>
      <c r="K24" s="7">
        <f t="shared" ref="K24" si="28">E24*100/B24</f>
        <v>99.634920289392539</v>
      </c>
      <c r="L24" s="45">
        <f t="shared" si="25"/>
        <v>101.53374233128834</v>
      </c>
      <c r="M24" s="257">
        <f t="shared" si="26"/>
        <v>98.129861070519553</v>
      </c>
      <c r="N24" s="49"/>
      <c r="O24" s="49"/>
      <c r="P24" s="49"/>
      <c r="Q24" s="49"/>
    </row>
    <row r="25" spans="1:17" ht="37.5">
      <c r="A25" s="6" t="s">
        <v>449</v>
      </c>
      <c r="B25" s="7">
        <v>1149.6569999999999</v>
      </c>
      <c r="C25" s="44">
        <v>199</v>
      </c>
      <c r="D25" s="256">
        <f t="shared" si="19"/>
        <v>5777.1708542713568</v>
      </c>
      <c r="E25" s="64">
        <v>1434.845</v>
      </c>
      <c r="F25" s="44">
        <v>335</v>
      </c>
      <c r="G25" s="256">
        <f t="shared" si="4"/>
        <v>4283.1194029850749</v>
      </c>
      <c r="H25" s="7">
        <f t="shared" si="27"/>
        <v>285.1880000000001</v>
      </c>
      <c r="I25" s="44">
        <f t="shared" si="24"/>
        <v>136</v>
      </c>
      <c r="J25" s="256">
        <f t="shared" ref="J25:J26" si="29">G25-D25</f>
        <v>-1494.0514512862819</v>
      </c>
      <c r="K25" s="7">
        <f t="shared" ref="K25:K26" si="30">E25*100/B25</f>
        <v>124.80635528683773</v>
      </c>
      <c r="L25" s="45">
        <f t="shared" ref="L25:L26" si="31">F25*100/C25</f>
        <v>168.34170854271358</v>
      </c>
      <c r="M25" s="257">
        <f t="shared" ref="M25:M26" si="32">G25*100/D25</f>
        <v>74.138700603225999</v>
      </c>
      <c r="N25" s="49"/>
      <c r="O25" s="49"/>
      <c r="P25" s="49"/>
      <c r="Q25" s="49"/>
    </row>
    <row r="26" spans="1:17" ht="75">
      <c r="A26" s="6" t="s">
        <v>457</v>
      </c>
      <c r="B26" s="7">
        <v>1060.3599999999999</v>
      </c>
      <c r="C26" s="44">
        <v>98</v>
      </c>
      <c r="D26" s="256">
        <f t="shared" si="19"/>
        <v>10819.999999999998</v>
      </c>
      <c r="E26" s="64">
        <v>1017.08</v>
      </c>
      <c r="F26" s="44">
        <v>94</v>
      </c>
      <c r="G26" s="256">
        <f t="shared" si="4"/>
        <v>10820</v>
      </c>
      <c r="H26" s="7">
        <f t="shared" si="27"/>
        <v>-43.279999999999859</v>
      </c>
      <c r="I26" s="44">
        <f t="shared" si="24"/>
        <v>-4</v>
      </c>
      <c r="J26" s="256">
        <f t="shared" si="29"/>
        <v>0</v>
      </c>
      <c r="K26" s="7">
        <f t="shared" si="30"/>
        <v>95.91836734693878</v>
      </c>
      <c r="L26" s="45">
        <f t="shared" si="31"/>
        <v>95.91836734693878</v>
      </c>
      <c r="M26" s="257">
        <f t="shared" si="32"/>
        <v>100.00000000000001</v>
      </c>
      <c r="N26" s="49"/>
      <c r="O26" s="49"/>
      <c r="P26" s="49"/>
      <c r="Q26" s="49"/>
    </row>
    <row r="27" spans="1:17" ht="37.5" customHeight="1">
      <c r="A27" s="6" t="s">
        <v>451</v>
      </c>
      <c r="B27" s="7">
        <v>56.591999999999999</v>
      </c>
      <c r="C27" s="44">
        <v>72</v>
      </c>
      <c r="D27" s="256">
        <f t="shared" si="19"/>
        <v>786</v>
      </c>
      <c r="E27" s="64">
        <v>65.238</v>
      </c>
      <c r="F27" s="44">
        <v>83</v>
      </c>
      <c r="G27" s="256">
        <f t="shared" si="4"/>
        <v>786</v>
      </c>
      <c r="H27" s="7">
        <f t="shared" ref="H27" si="33">E27-B27</f>
        <v>8.6460000000000008</v>
      </c>
      <c r="I27" s="44">
        <f t="shared" ref="I27" si="34">F27-C27</f>
        <v>11</v>
      </c>
      <c r="J27" s="256">
        <f t="shared" ref="J27" si="35">G27-D27</f>
        <v>0</v>
      </c>
      <c r="K27" s="7">
        <f>E27*100/B27</f>
        <v>115.27777777777779</v>
      </c>
      <c r="L27" s="45">
        <f t="shared" ref="L27:L30" si="36">F27*100/C27</f>
        <v>115.27777777777777</v>
      </c>
      <c r="M27" s="257">
        <f t="shared" ref="M27:M30" si="37">G27*100/D27</f>
        <v>100</v>
      </c>
      <c r="N27" s="49"/>
      <c r="O27" s="49"/>
      <c r="P27" s="49"/>
      <c r="Q27" s="49"/>
    </row>
    <row r="28" spans="1:17" ht="76.5" customHeight="1">
      <c r="A28" s="6" t="s">
        <v>432</v>
      </c>
      <c r="B28" s="7">
        <v>12642.12</v>
      </c>
      <c r="C28" s="44">
        <v>12</v>
      </c>
      <c r="D28" s="256">
        <f t="shared" si="19"/>
        <v>1053510</v>
      </c>
      <c r="E28" s="64">
        <v>12642.12</v>
      </c>
      <c r="F28" s="44">
        <v>12</v>
      </c>
      <c r="G28" s="256">
        <f t="shared" si="4"/>
        <v>1053510</v>
      </c>
      <c r="H28" s="7">
        <f t="shared" ref="H28:H30" si="38">E28-B28</f>
        <v>0</v>
      </c>
      <c r="I28" s="44">
        <f t="shared" ref="I28:I30" si="39">F28-C28</f>
        <v>0</v>
      </c>
      <c r="J28" s="256">
        <f t="shared" ref="J28:J30" si="40">G28-D28</f>
        <v>0</v>
      </c>
      <c r="K28" s="7">
        <f t="shared" ref="K28:K30" si="41">E28*100/B28</f>
        <v>100</v>
      </c>
      <c r="L28" s="45">
        <f t="shared" si="36"/>
        <v>100</v>
      </c>
      <c r="M28" s="257">
        <f t="shared" si="37"/>
        <v>100</v>
      </c>
      <c r="N28" s="49"/>
      <c r="O28" s="49"/>
      <c r="P28" s="49"/>
      <c r="Q28" s="49"/>
    </row>
    <row r="29" spans="1:17" ht="56.25" customHeight="1">
      <c r="A29" s="6" t="s">
        <v>403</v>
      </c>
      <c r="B29" s="7">
        <v>612.577</v>
      </c>
      <c r="C29" s="44">
        <v>168</v>
      </c>
      <c r="D29" s="256">
        <f t="shared" si="19"/>
        <v>3646.2916666666665</v>
      </c>
      <c r="E29" s="64">
        <v>658.80600000000004</v>
      </c>
      <c r="F29" s="44">
        <v>167</v>
      </c>
      <c r="G29" s="256">
        <f t="shared" si="4"/>
        <v>3944.9461077844317</v>
      </c>
      <c r="H29" s="7">
        <f t="shared" si="38"/>
        <v>46.229000000000042</v>
      </c>
      <c r="I29" s="44">
        <f t="shared" si="39"/>
        <v>-1</v>
      </c>
      <c r="J29" s="256">
        <f t="shared" si="40"/>
        <v>298.65444111776515</v>
      </c>
      <c r="K29" s="7">
        <f t="shared" si="41"/>
        <v>107.54664311588584</v>
      </c>
      <c r="L29" s="45">
        <f t="shared" si="36"/>
        <v>99.404761904761898</v>
      </c>
      <c r="M29" s="257">
        <f t="shared" si="37"/>
        <v>108.19063499083128</v>
      </c>
      <c r="N29" s="49"/>
      <c r="O29" s="49"/>
      <c r="P29" s="49"/>
      <c r="Q29" s="49"/>
    </row>
    <row r="30" spans="1:17" ht="95.25" customHeight="1">
      <c r="A30" s="6" t="s">
        <v>458</v>
      </c>
      <c r="B30" s="7">
        <v>2400.2280000000001</v>
      </c>
      <c r="C30" s="44">
        <v>252</v>
      </c>
      <c r="D30" s="256">
        <f t="shared" si="19"/>
        <v>9524.7142857142862</v>
      </c>
      <c r="E30" s="64">
        <v>2364.36</v>
      </c>
      <c r="F30" s="44">
        <v>252</v>
      </c>
      <c r="G30" s="256">
        <f t="shared" si="4"/>
        <v>9382.3809523809523</v>
      </c>
      <c r="H30" s="7">
        <f t="shared" si="38"/>
        <v>-35.867999999999938</v>
      </c>
      <c r="I30" s="44">
        <f t="shared" si="39"/>
        <v>0</v>
      </c>
      <c r="J30" s="256">
        <f t="shared" si="40"/>
        <v>-142.33333333333394</v>
      </c>
      <c r="K30" s="7">
        <f t="shared" si="41"/>
        <v>98.505641964013421</v>
      </c>
      <c r="L30" s="45">
        <f t="shared" si="36"/>
        <v>100</v>
      </c>
      <c r="M30" s="257">
        <f t="shared" si="37"/>
        <v>98.505641964013421</v>
      </c>
      <c r="N30" s="49"/>
      <c r="O30" s="49"/>
      <c r="P30" s="49"/>
      <c r="Q30" s="49"/>
    </row>
    <row r="31" spans="1:17" ht="39" customHeight="1">
      <c r="A31" s="6" t="s">
        <v>434</v>
      </c>
      <c r="B31" s="7">
        <v>20662.558000000001</v>
      </c>
      <c r="C31" s="44">
        <v>781</v>
      </c>
      <c r="D31" s="256">
        <f>B31/C31*1000</f>
        <v>26456.54033290653</v>
      </c>
      <c r="E31" s="64">
        <v>14797.096</v>
      </c>
      <c r="F31" s="44">
        <v>562</v>
      </c>
      <c r="G31" s="256">
        <f t="shared" si="4"/>
        <v>26329.352313167259</v>
      </c>
      <c r="H31" s="7">
        <f>E31-B31</f>
        <v>-5865.4620000000014</v>
      </c>
      <c r="I31" s="44">
        <f t="shared" ref="I31:I33" si="42">F31-C31</f>
        <v>-219</v>
      </c>
      <c r="J31" s="256">
        <f t="shared" ref="J31:J33" si="43">G31-D31</f>
        <v>-127.18801973927111</v>
      </c>
      <c r="K31" s="7">
        <f t="shared" ref="K31:K33" si="44">E31*100/B31</f>
        <v>71.613088756968025</v>
      </c>
      <c r="L31" s="45">
        <f t="shared" ref="L31:L33" si="45">F31*100/C31</f>
        <v>71.959026888604356</v>
      </c>
      <c r="M31" s="257">
        <f t="shared" ref="M31:M33" si="46">G31*100/D31</f>
        <v>99.519256795715364</v>
      </c>
      <c r="N31" s="49"/>
      <c r="O31" s="49"/>
      <c r="P31" s="49"/>
      <c r="Q31" s="49"/>
    </row>
    <row r="32" spans="1:17" ht="39" customHeight="1">
      <c r="A32" s="6" t="s">
        <v>435</v>
      </c>
      <c r="B32" s="7">
        <v>6913.98</v>
      </c>
      <c r="C32" s="44">
        <v>831</v>
      </c>
      <c r="D32" s="256">
        <f t="shared" ref="D32:D33" si="47">B32/C32*1000</f>
        <v>8320.072202166064</v>
      </c>
      <c r="E32" s="64">
        <v>9361.4639999999999</v>
      </c>
      <c r="F32" s="44">
        <v>1056</v>
      </c>
      <c r="G32" s="256">
        <f t="shared" si="4"/>
        <v>8865.0227272727279</v>
      </c>
      <c r="H32" s="7">
        <f t="shared" si="0"/>
        <v>2447.4840000000004</v>
      </c>
      <c r="I32" s="44">
        <f t="shared" si="42"/>
        <v>225</v>
      </c>
      <c r="J32" s="256">
        <f t="shared" si="43"/>
        <v>544.95052510666392</v>
      </c>
      <c r="K32" s="7">
        <f t="shared" si="44"/>
        <v>135.39906103286387</v>
      </c>
      <c r="L32" s="45">
        <f t="shared" si="45"/>
        <v>127.07581227436823</v>
      </c>
      <c r="M32" s="257">
        <f t="shared" si="46"/>
        <v>106.54982927870255</v>
      </c>
      <c r="N32" s="49"/>
      <c r="O32" s="49"/>
      <c r="P32" s="49"/>
      <c r="Q32" s="49"/>
    </row>
    <row r="33" spans="1:17" ht="23.25" customHeight="1">
      <c r="A33" s="6" t="s">
        <v>452</v>
      </c>
      <c r="B33" s="7">
        <v>904.25599999999997</v>
      </c>
      <c r="C33" s="44">
        <v>568</v>
      </c>
      <c r="D33" s="256">
        <f t="shared" si="47"/>
        <v>1591.9999999999998</v>
      </c>
      <c r="E33" s="64">
        <v>939.28</v>
      </c>
      <c r="F33" s="44">
        <v>590</v>
      </c>
      <c r="G33" s="256">
        <f t="shared" si="4"/>
        <v>1591.9999999999998</v>
      </c>
      <c r="H33" s="7">
        <f>E33-B33</f>
        <v>35.024000000000001</v>
      </c>
      <c r="I33" s="44">
        <f t="shared" si="42"/>
        <v>22</v>
      </c>
      <c r="J33" s="256">
        <f t="shared" si="43"/>
        <v>0</v>
      </c>
      <c r="K33" s="7">
        <f t="shared" si="44"/>
        <v>103.87323943661973</v>
      </c>
      <c r="L33" s="45">
        <f t="shared" si="45"/>
        <v>103.87323943661971</v>
      </c>
      <c r="M33" s="257">
        <f t="shared" si="46"/>
        <v>100</v>
      </c>
      <c r="N33" s="49"/>
      <c r="O33" s="49"/>
      <c r="P33" s="49"/>
      <c r="Q33" s="49"/>
    </row>
    <row r="34" spans="1:17" ht="59.25" customHeight="1">
      <c r="A34" s="163" t="s">
        <v>396</v>
      </c>
      <c r="B34" s="7">
        <v>1081.5999999999999</v>
      </c>
      <c r="C34" s="166">
        <v>5857</v>
      </c>
      <c r="D34" s="256">
        <f t="shared" si="3"/>
        <v>184.6679187297251</v>
      </c>
      <c r="E34" s="64">
        <v>1075</v>
      </c>
      <c r="F34" s="266" t="s">
        <v>487</v>
      </c>
      <c r="G34" s="256">
        <f t="shared" ref="G34:G36" si="48">E34/F34*1000</f>
        <v>179.34601267934602</v>
      </c>
      <c r="H34" s="7">
        <f t="shared" ref="H34:H37" si="49">E34-B34</f>
        <v>-6.5999999999999091</v>
      </c>
      <c r="I34" s="44">
        <f t="shared" si="8"/>
        <v>137</v>
      </c>
      <c r="J34" s="256">
        <f t="shared" si="9"/>
        <v>-5.3219060503790843</v>
      </c>
      <c r="K34" s="7">
        <f t="shared" si="10"/>
        <v>99.389792899408292</v>
      </c>
      <c r="L34" s="45">
        <f t="shared" si="11"/>
        <v>102.33908144101076</v>
      </c>
      <c r="M34" s="257">
        <f t="shared" si="12"/>
        <v>97.11812095626199</v>
      </c>
      <c r="N34" s="50"/>
      <c r="O34" s="50"/>
      <c r="P34" s="50"/>
      <c r="Q34" s="50"/>
    </row>
    <row r="35" spans="1:17" ht="78" customHeight="1">
      <c r="A35" s="163" t="s">
        <v>404</v>
      </c>
      <c r="B35" s="7"/>
      <c r="C35" s="166"/>
      <c r="D35" s="256" t="e">
        <f t="shared" si="3"/>
        <v>#DIV/0!</v>
      </c>
      <c r="E35" s="64"/>
      <c r="F35" s="44"/>
      <c r="G35" s="256" t="e">
        <f t="shared" si="48"/>
        <v>#DIV/0!</v>
      </c>
      <c r="H35" s="7">
        <f t="shared" si="49"/>
        <v>0</v>
      </c>
      <c r="I35" s="44">
        <f t="shared" si="8"/>
        <v>0</v>
      </c>
      <c r="J35" s="256" t="e">
        <f t="shared" si="9"/>
        <v>#DIV/0!</v>
      </c>
      <c r="K35" s="7" t="e">
        <f t="shared" si="10"/>
        <v>#DIV/0!</v>
      </c>
      <c r="L35" s="45" t="e">
        <f t="shared" si="11"/>
        <v>#DIV/0!</v>
      </c>
      <c r="M35" s="257" t="e">
        <f t="shared" si="12"/>
        <v>#DIV/0!</v>
      </c>
      <c r="N35" s="50"/>
      <c r="O35" s="50"/>
      <c r="P35" s="50"/>
      <c r="Q35" s="50"/>
    </row>
    <row r="36" spans="1:17" ht="77.25" customHeight="1">
      <c r="A36" s="163" t="s">
        <v>405</v>
      </c>
      <c r="B36" s="7">
        <v>82.3</v>
      </c>
      <c r="C36" s="166">
        <v>125</v>
      </c>
      <c r="D36" s="256">
        <f t="shared" si="3"/>
        <v>658.4</v>
      </c>
      <c r="E36" s="64">
        <v>82.3</v>
      </c>
      <c r="F36" s="44">
        <v>125</v>
      </c>
      <c r="G36" s="256">
        <f t="shared" si="48"/>
        <v>658.4</v>
      </c>
      <c r="H36" s="7">
        <f t="shared" si="49"/>
        <v>0</v>
      </c>
      <c r="I36" s="44">
        <f t="shared" si="8"/>
        <v>0</v>
      </c>
      <c r="J36" s="256">
        <f t="shared" si="9"/>
        <v>0</v>
      </c>
      <c r="K36" s="7">
        <f t="shared" si="10"/>
        <v>100</v>
      </c>
      <c r="L36" s="45">
        <f t="shared" si="11"/>
        <v>100</v>
      </c>
      <c r="M36" s="257">
        <f t="shared" si="12"/>
        <v>100</v>
      </c>
      <c r="N36" s="50"/>
      <c r="O36" s="50"/>
      <c r="P36" s="50"/>
      <c r="Q36" s="50"/>
    </row>
    <row r="37" spans="1:17" ht="20.100000000000001" customHeight="1">
      <c r="A37" s="169" t="s">
        <v>27</v>
      </c>
      <c r="B37" s="102">
        <f>B12+B34+B35+B36</f>
        <v>372764.16899999988</v>
      </c>
      <c r="C37" s="171"/>
      <c r="D37" s="7"/>
      <c r="E37" s="102">
        <f>SUM(E13:E36)</f>
        <v>380525.239</v>
      </c>
      <c r="F37" s="171"/>
      <c r="G37" s="7"/>
      <c r="H37" s="57">
        <f t="shared" si="49"/>
        <v>7761.0700000001234</v>
      </c>
      <c r="I37" s="44"/>
      <c r="J37" s="7"/>
      <c r="K37" s="7">
        <f t="shared" si="10"/>
        <v>102.08203219231623</v>
      </c>
      <c r="L37" s="45"/>
      <c r="M37" s="45"/>
      <c r="N37" s="3"/>
      <c r="O37" s="3"/>
      <c r="P37" s="3"/>
      <c r="Q37" s="3"/>
    </row>
    <row r="38" spans="1:17" ht="30.75" customHeight="1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21.95" customHeight="1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39" customHeight="1">
      <c r="B40" s="290" t="s">
        <v>464</v>
      </c>
      <c r="C40" s="290"/>
      <c r="D40" s="290"/>
      <c r="E40" s="141"/>
      <c r="F40" s="2"/>
      <c r="G40" s="2" t="s">
        <v>308</v>
      </c>
      <c r="H40" s="2"/>
      <c r="J40" s="2"/>
      <c r="K40" s="8" t="s">
        <v>462</v>
      </c>
    </row>
    <row r="41" spans="1:17" ht="20.100000000000001" customHeight="1">
      <c r="B41" s="313" t="s">
        <v>401</v>
      </c>
      <c r="C41" s="313"/>
      <c r="D41" s="313"/>
      <c r="E41" s="150"/>
      <c r="F41" s="313" t="s">
        <v>402</v>
      </c>
      <c r="G41" s="313"/>
      <c r="H41" s="313"/>
      <c r="J41" s="150"/>
      <c r="K41" s="127" t="s">
        <v>268</v>
      </c>
      <c r="L41" s="150"/>
    </row>
    <row r="42" spans="1:17" ht="20.100000000000001" customHeight="1">
      <c r="B42" s="127"/>
      <c r="C42" s="127"/>
      <c r="D42" s="127"/>
      <c r="E42" s="150"/>
      <c r="F42" s="312"/>
      <c r="G42" s="312"/>
      <c r="H42" s="312"/>
      <c r="J42" s="150"/>
      <c r="K42" s="127"/>
      <c r="L42" s="150"/>
    </row>
    <row r="43" spans="1:17" ht="27.75" customHeight="1">
      <c r="B43" s="151"/>
      <c r="C43" s="151"/>
      <c r="D43" s="151"/>
      <c r="E43" s="126"/>
      <c r="F43" s="312"/>
      <c r="G43" s="312"/>
      <c r="H43" s="312"/>
      <c r="I43" s="126" t="s">
        <v>400</v>
      </c>
      <c r="J43" s="126"/>
      <c r="K43" s="126"/>
    </row>
    <row r="44" spans="1:17" ht="29.25" customHeight="1">
      <c r="F44" s="312"/>
      <c r="G44" s="312"/>
      <c r="H44" s="312"/>
    </row>
    <row r="45" spans="1:17" ht="55.5" customHeight="1"/>
    <row r="46" spans="1:17" ht="55.5" customHeight="1"/>
    <row r="48" spans="1:17" ht="54.75" customHeight="1"/>
    <row r="50" ht="63" customHeight="1"/>
    <row r="52" ht="54" customHeight="1"/>
  </sheetData>
  <mergeCells count="13">
    <mergeCell ref="K9:M9"/>
    <mergeCell ref="A1:J1"/>
    <mergeCell ref="A9:A10"/>
    <mergeCell ref="A2:G2"/>
    <mergeCell ref="B9:D9"/>
    <mergeCell ref="E9:G9"/>
    <mergeCell ref="H9:J9"/>
    <mergeCell ref="F44:H44"/>
    <mergeCell ref="F43:H43"/>
    <mergeCell ref="F42:H42"/>
    <mergeCell ref="B40:D40"/>
    <mergeCell ref="B41:D41"/>
    <mergeCell ref="F41:H41"/>
  </mergeCells>
  <phoneticPr fontId="3" type="noConversion"/>
  <pageMargins left="0.70866141732283472" right="0.19685039370078741" top="0.78740157480314965" bottom="0.39370078740157483" header="0.27559055118110237" footer="0.15748031496062992"/>
  <pageSetup paperSize="9" scale="54" fitToHeight="2" orientation="landscape" horizontalDpi="1200" verticalDpi="1200" r:id="rId1"/>
  <headerFooter alignWithMargins="0">
    <oddHeader xml:space="preserve">&amp;C&amp;"Times New Roman,обычный"&amp;14 
13
&amp;R
&amp;"Times New Roman,обычный"&amp;14Продовження додатка 1
</oddHeader>
  </headerFooter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FF"/>
  </sheetPr>
  <dimension ref="A1:V64"/>
  <sheetViews>
    <sheetView topLeftCell="A43" zoomScale="75" zoomScaleNormal="75" zoomScaleSheetLayoutView="75" workbookViewId="0">
      <selection activeCell="S53" sqref="S53"/>
    </sheetView>
  </sheetViews>
  <sheetFormatPr defaultRowHeight="12.75"/>
  <cols>
    <col min="1" max="1" width="6.5703125" customWidth="1"/>
    <col min="2" max="2" width="39.28515625" customWidth="1"/>
    <col min="3" max="3" width="14.42578125" customWidth="1"/>
    <col min="4" max="4" width="13.42578125" customWidth="1"/>
    <col min="5" max="6" width="16.5703125" customWidth="1"/>
    <col min="7" max="7" width="14.140625" customWidth="1"/>
    <col min="8" max="8" width="16.5703125" customWidth="1"/>
    <col min="9" max="10" width="15.42578125" customWidth="1"/>
    <col min="11" max="11" width="12.85546875" customWidth="1"/>
    <col min="12" max="12" width="12" customWidth="1"/>
    <col min="13" max="13" width="14" customWidth="1"/>
    <col min="14" max="14" width="14.42578125" customWidth="1"/>
    <col min="15" max="16" width="14.5703125" customWidth="1"/>
    <col min="17" max="17" width="14.42578125" customWidth="1"/>
    <col min="18" max="18" width="15.28515625" customWidth="1"/>
    <col min="19" max="19" width="15.7109375" customWidth="1"/>
    <col min="20" max="20" width="14.28515625" customWidth="1"/>
    <col min="21" max="21" width="14" customWidth="1"/>
    <col min="22" max="22" width="14.5703125" customWidth="1"/>
  </cols>
  <sheetData>
    <row r="1" spans="1:19" ht="22.5" customHeight="1"/>
    <row r="2" spans="1:19" ht="18.75" customHeight="1"/>
    <row r="3" spans="1:19" ht="23.25" customHeight="1"/>
    <row r="4" spans="1:19" ht="18.75">
      <c r="A4" s="277" t="s">
        <v>454</v>
      </c>
      <c r="B4" s="277"/>
      <c r="C4" s="277"/>
      <c r="D4" s="277"/>
      <c r="E4" s="277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8.75">
      <c r="A5" s="3"/>
      <c r="B5" s="11"/>
      <c r="C5" s="11"/>
      <c r="D5" s="1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42.75" customHeight="1">
      <c r="A6" s="294" t="s">
        <v>288</v>
      </c>
      <c r="B6" s="320" t="s">
        <v>239</v>
      </c>
      <c r="C6" s="321"/>
      <c r="D6" s="322"/>
      <c r="E6" s="326" t="s">
        <v>305</v>
      </c>
      <c r="F6" s="327"/>
      <c r="G6" s="323" t="s">
        <v>307</v>
      </c>
      <c r="H6" s="334"/>
      <c r="I6" s="334"/>
      <c r="J6" s="334"/>
      <c r="K6" s="334"/>
      <c r="L6" s="334"/>
      <c r="M6" s="334"/>
      <c r="N6" s="334"/>
      <c r="O6" s="334"/>
      <c r="P6" s="335"/>
      <c r="Q6" s="323" t="s">
        <v>267</v>
      </c>
      <c r="R6" s="324"/>
      <c r="S6" s="325"/>
    </row>
    <row r="7" spans="1:19" ht="35.25" customHeight="1">
      <c r="A7" s="319"/>
      <c r="B7" s="294" t="s">
        <v>27</v>
      </c>
      <c r="C7" s="323" t="s">
        <v>49</v>
      </c>
      <c r="D7" s="335"/>
      <c r="E7" s="328"/>
      <c r="F7" s="329"/>
      <c r="G7" s="330" t="s">
        <v>236</v>
      </c>
      <c r="H7" s="331"/>
      <c r="I7" s="330" t="s">
        <v>306</v>
      </c>
      <c r="J7" s="331"/>
      <c r="K7" s="330" t="s">
        <v>240</v>
      </c>
      <c r="L7" s="331"/>
      <c r="M7" s="332" t="s">
        <v>241</v>
      </c>
      <c r="N7" s="333"/>
      <c r="O7" s="287" t="s">
        <v>242</v>
      </c>
      <c r="P7" s="297"/>
      <c r="Q7" s="294" t="s">
        <v>27</v>
      </c>
      <c r="R7" s="287" t="s">
        <v>49</v>
      </c>
      <c r="S7" s="297"/>
    </row>
    <row r="8" spans="1:19" ht="63.75" customHeight="1">
      <c r="A8" s="295"/>
      <c r="B8" s="337"/>
      <c r="C8" s="5" t="s">
        <v>237</v>
      </c>
      <c r="D8" s="5" t="s">
        <v>238</v>
      </c>
      <c r="E8" s="139" t="s">
        <v>303</v>
      </c>
      <c r="F8" s="139" t="s">
        <v>304</v>
      </c>
      <c r="G8" s="139" t="s">
        <v>303</v>
      </c>
      <c r="H8" s="139" t="s">
        <v>304</v>
      </c>
      <c r="I8" s="139" t="s">
        <v>303</v>
      </c>
      <c r="J8" s="139" t="s">
        <v>304</v>
      </c>
      <c r="K8" s="139" t="s">
        <v>303</v>
      </c>
      <c r="L8" s="139" t="s">
        <v>304</v>
      </c>
      <c r="M8" s="139" t="s">
        <v>303</v>
      </c>
      <c r="N8" s="139" t="s">
        <v>304</v>
      </c>
      <c r="O8" s="139" t="s">
        <v>303</v>
      </c>
      <c r="P8" s="139" t="s">
        <v>304</v>
      </c>
      <c r="Q8" s="336"/>
      <c r="R8" s="139" t="s">
        <v>237</v>
      </c>
      <c r="S8" s="139" t="s">
        <v>238</v>
      </c>
    </row>
    <row r="9" spans="1:19" ht="18.75">
      <c r="A9" s="142"/>
      <c r="B9" s="145"/>
      <c r="C9" s="5"/>
      <c r="D9" s="5"/>
      <c r="E9" s="140"/>
      <c r="F9" s="140"/>
      <c r="G9" s="140"/>
      <c r="H9" s="140"/>
      <c r="I9" s="144"/>
      <c r="J9" s="144"/>
      <c r="K9" s="140"/>
      <c r="L9" s="140"/>
      <c r="M9" s="143"/>
      <c r="N9" s="143"/>
      <c r="O9" s="140"/>
      <c r="P9" s="140"/>
      <c r="Q9" s="144"/>
      <c r="R9" s="139"/>
      <c r="S9" s="139"/>
    </row>
    <row r="10" spans="1:19" ht="18.75">
      <c r="A10" s="4">
        <v>1</v>
      </c>
      <c r="B10" s="106">
        <v>2</v>
      </c>
      <c r="C10" s="106">
        <v>3</v>
      </c>
      <c r="D10" s="106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  <c r="M10" s="4">
        <v>13</v>
      </c>
      <c r="N10" s="4">
        <v>14</v>
      </c>
      <c r="O10" s="4">
        <v>15</v>
      </c>
      <c r="P10" s="4">
        <v>16</v>
      </c>
      <c r="Q10" s="4">
        <v>17</v>
      </c>
      <c r="R10" s="4">
        <v>18</v>
      </c>
      <c r="S10" s="4">
        <v>19</v>
      </c>
    </row>
    <row r="11" spans="1:19" ht="59.25" customHeight="1">
      <c r="A11" s="115" t="s">
        <v>243</v>
      </c>
      <c r="B11" s="106"/>
      <c r="C11" s="106"/>
      <c r="D11" s="106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 ht="18.75">
      <c r="A12" s="108" t="s">
        <v>49</v>
      </c>
      <c r="B12" s="106"/>
      <c r="C12" s="106"/>
      <c r="D12" s="106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70.5" customHeight="1">
      <c r="A13" s="115" t="s">
        <v>244</v>
      </c>
      <c r="B13" s="106"/>
      <c r="C13" s="106"/>
      <c r="D13" s="106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4"/>
      <c r="S13" s="4"/>
    </row>
    <row r="14" spans="1:19" ht="18.75">
      <c r="A14" s="108" t="s">
        <v>49</v>
      </c>
      <c r="B14" s="106"/>
      <c r="C14" s="106"/>
      <c r="D14" s="10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75" customHeight="1">
      <c r="A15" s="115" t="s">
        <v>245</v>
      </c>
      <c r="B15" s="106"/>
      <c r="C15" s="106"/>
      <c r="D15" s="106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ht="18.75">
      <c r="A16" s="108" t="s">
        <v>49</v>
      </c>
      <c r="B16" s="106"/>
      <c r="C16" s="106"/>
      <c r="D16" s="106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22" ht="18.75">
      <c r="A17" s="105" t="s">
        <v>246</v>
      </c>
      <c r="B17" s="106"/>
      <c r="C17" s="106"/>
      <c r="D17" s="106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22" ht="25.5" customHeight="1"/>
    <row r="19" spans="1:22" ht="18" customHeight="1"/>
    <row r="20" spans="1:22" ht="18.75" customHeight="1">
      <c r="T20" s="1"/>
      <c r="U20" s="1"/>
      <c r="V20" s="1"/>
    </row>
    <row r="21" spans="1:22" ht="18.75">
      <c r="A21" s="277" t="s">
        <v>247</v>
      </c>
      <c r="B21" s="277"/>
      <c r="C21" s="27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.75">
      <c r="A22" s="1"/>
      <c r="B22" s="12"/>
      <c r="C22" s="12"/>
      <c r="D22" s="1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33.75" customHeight="1">
      <c r="A23" s="287" t="s">
        <v>248</v>
      </c>
      <c r="B23" s="286" t="s">
        <v>249</v>
      </c>
      <c r="C23" s="287" t="s">
        <v>250</v>
      </c>
      <c r="D23" s="296"/>
      <c r="E23" s="296"/>
      <c r="F23" s="297"/>
      <c r="G23" s="287" t="s">
        <v>251</v>
      </c>
      <c r="H23" s="296"/>
      <c r="I23" s="296"/>
      <c r="J23" s="297"/>
      <c r="K23" s="287" t="s">
        <v>459</v>
      </c>
      <c r="L23" s="296"/>
      <c r="M23" s="296"/>
      <c r="N23" s="297"/>
      <c r="O23" s="287" t="s">
        <v>460</v>
      </c>
      <c r="P23" s="296"/>
      <c r="Q23" s="296"/>
      <c r="R23" s="297"/>
      <c r="S23" s="287" t="s">
        <v>27</v>
      </c>
      <c r="T23" s="296"/>
      <c r="U23" s="296"/>
      <c r="V23" s="297"/>
    </row>
    <row r="24" spans="1:22" ht="37.5">
      <c r="A24" s="287"/>
      <c r="B24" s="314"/>
      <c r="C24" s="139" t="s">
        <v>292</v>
      </c>
      <c r="D24" s="5" t="s">
        <v>293</v>
      </c>
      <c r="E24" s="139" t="s">
        <v>294</v>
      </c>
      <c r="F24" s="139" t="s">
        <v>295</v>
      </c>
      <c r="G24" s="139" t="s">
        <v>292</v>
      </c>
      <c r="H24" s="5" t="s">
        <v>293</v>
      </c>
      <c r="I24" s="139" t="s">
        <v>294</v>
      </c>
      <c r="J24" s="139" t="s">
        <v>295</v>
      </c>
      <c r="K24" s="139" t="s">
        <v>292</v>
      </c>
      <c r="L24" s="5" t="s">
        <v>293</v>
      </c>
      <c r="M24" s="139" t="s">
        <v>294</v>
      </c>
      <c r="N24" s="139" t="s">
        <v>295</v>
      </c>
      <c r="O24" s="139" t="s">
        <v>292</v>
      </c>
      <c r="P24" s="5" t="s">
        <v>293</v>
      </c>
      <c r="Q24" s="139" t="s">
        <v>294</v>
      </c>
      <c r="R24" s="139" t="s">
        <v>295</v>
      </c>
      <c r="S24" s="139" t="s">
        <v>292</v>
      </c>
      <c r="T24" s="5" t="s">
        <v>293</v>
      </c>
      <c r="U24" s="139" t="s">
        <v>294</v>
      </c>
      <c r="V24" s="139" t="s">
        <v>295</v>
      </c>
    </row>
    <row r="25" spans="1:22" ht="18.75">
      <c r="A25" s="75">
        <v>1</v>
      </c>
      <c r="B25" s="4">
        <v>2</v>
      </c>
      <c r="C25" s="4">
        <v>3</v>
      </c>
      <c r="D25" s="4">
        <v>4</v>
      </c>
      <c r="E25" s="4">
        <v>5</v>
      </c>
      <c r="F25" s="4">
        <v>6</v>
      </c>
      <c r="G25" s="4">
        <v>7</v>
      </c>
      <c r="H25" s="4">
        <v>8</v>
      </c>
      <c r="I25" s="4">
        <v>9</v>
      </c>
      <c r="J25" s="4">
        <v>10</v>
      </c>
      <c r="K25" s="4">
        <v>11</v>
      </c>
      <c r="L25" s="4">
        <v>12</v>
      </c>
      <c r="M25" s="4">
        <v>13</v>
      </c>
      <c r="N25" s="4">
        <v>14</v>
      </c>
      <c r="O25" s="4">
        <v>15</v>
      </c>
      <c r="P25" s="4">
        <v>16</v>
      </c>
      <c r="Q25" s="4">
        <v>17</v>
      </c>
      <c r="R25" s="4">
        <v>18</v>
      </c>
      <c r="S25" s="4">
        <v>19</v>
      </c>
      <c r="T25" s="4">
        <v>20</v>
      </c>
      <c r="U25" s="4">
        <v>21</v>
      </c>
      <c r="V25" s="4">
        <v>22</v>
      </c>
    </row>
    <row r="26" spans="1:22" ht="23.25" customHeight="1">
      <c r="A26" s="258">
        <v>1</v>
      </c>
      <c r="B26" s="114" t="s">
        <v>1</v>
      </c>
      <c r="C26" s="103"/>
      <c r="D26" s="76"/>
      <c r="E26" s="109"/>
      <c r="F26" s="109"/>
      <c r="G26" s="110"/>
      <c r="H26" s="110"/>
      <c r="I26" s="110"/>
      <c r="J26" s="110"/>
      <c r="K26" s="7"/>
      <c r="L26" s="7"/>
      <c r="M26" s="7"/>
      <c r="N26" s="7"/>
      <c r="O26" s="7"/>
      <c r="P26" s="7"/>
      <c r="Q26" s="7"/>
      <c r="R26" s="7"/>
      <c r="S26" s="7">
        <f>C26+G26+K26+O26</f>
        <v>0</v>
      </c>
      <c r="T26" s="7">
        <f>D26+H26+L26+P26</f>
        <v>0</v>
      </c>
      <c r="U26" s="7"/>
      <c r="V26" s="7"/>
    </row>
    <row r="27" spans="1:22" ht="93" customHeight="1">
      <c r="A27" s="259">
        <v>2</v>
      </c>
      <c r="B27" s="116" t="s">
        <v>397</v>
      </c>
      <c r="C27" s="103"/>
      <c r="D27" s="118"/>
      <c r="E27" s="64"/>
      <c r="F27" s="64"/>
      <c r="G27" s="64">
        <v>33455.699999999997</v>
      </c>
      <c r="H27" s="64">
        <v>24629.9</v>
      </c>
      <c r="I27" s="64">
        <f>H27-G27</f>
        <v>-8825.7999999999956</v>
      </c>
      <c r="J27" s="64">
        <f>H27*100/G27</f>
        <v>73.619443024656491</v>
      </c>
      <c r="K27" s="7">
        <v>15128.2</v>
      </c>
      <c r="L27" s="7">
        <v>14588.8</v>
      </c>
      <c r="M27" s="7">
        <f>L27-K27</f>
        <v>-539.40000000000146</v>
      </c>
      <c r="N27" s="7">
        <f>L27*100/K27</f>
        <v>96.434473367618082</v>
      </c>
      <c r="O27" s="7">
        <v>203539.6</v>
      </c>
      <c r="P27" s="7">
        <v>205899.5</v>
      </c>
      <c r="Q27" s="7">
        <f>P27-O27</f>
        <v>2359.8999999999942</v>
      </c>
      <c r="R27" s="7">
        <f>P27*100/O27</f>
        <v>101.15943040076722</v>
      </c>
      <c r="S27" s="7">
        <f t="shared" ref="S27:S31" si="0">C27+G27+K27+O27</f>
        <v>252123.5</v>
      </c>
      <c r="T27" s="7">
        <f t="shared" ref="T27:T31" si="1">D27+H27+L27+P27</f>
        <v>245118.2</v>
      </c>
      <c r="U27" s="7">
        <f>T27-S27</f>
        <v>-7005.2999999999884</v>
      </c>
      <c r="V27" s="7">
        <f>T27*100/S27</f>
        <v>97.221480742572595</v>
      </c>
    </row>
    <row r="28" spans="1:22" ht="34.5" customHeight="1">
      <c r="A28" s="259">
        <v>3</v>
      </c>
      <c r="B28" s="116" t="s">
        <v>14</v>
      </c>
      <c r="C28" s="103"/>
      <c r="D28" s="118"/>
      <c r="E28" s="64"/>
      <c r="F28" s="64"/>
      <c r="G28" s="64"/>
      <c r="H28" s="64">
        <v>0</v>
      </c>
      <c r="I28" s="64">
        <f t="shared" ref="I28:I29" si="2">H28-G28</f>
        <v>0</v>
      </c>
      <c r="J28" s="64" t="e">
        <f t="shared" ref="J28:J45" si="3">H28*100/G28</f>
        <v>#DIV/0!</v>
      </c>
      <c r="K28" s="7">
        <v>2054.6999999999998</v>
      </c>
      <c r="L28" s="7">
        <v>2228.6999999999998</v>
      </c>
      <c r="M28" s="7">
        <f t="shared" ref="M28:M31" si="4">L28-K28</f>
        <v>174</v>
      </c>
      <c r="N28" s="7">
        <f t="shared" ref="N28:N33" si="5">L28*100/K28</f>
        <v>108.46838954591911</v>
      </c>
      <c r="O28" s="7">
        <v>5001.3</v>
      </c>
      <c r="P28" s="7">
        <v>5081.3999999999996</v>
      </c>
      <c r="Q28" s="7">
        <f t="shared" ref="Q28:Q29" si="6">P28-O28</f>
        <v>80.099999999999454</v>
      </c>
      <c r="R28" s="7">
        <f t="shared" ref="R28:R29" si="7">P28*100/O28</f>
        <v>101.60158358826703</v>
      </c>
      <c r="S28" s="7">
        <f t="shared" ref="S28" si="8">C28+G28+K28+O28</f>
        <v>7056</v>
      </c>
      <c r="T28" s="7">
        <f t="shared" ref="T28" si="9">D28+H28+L28+P28</f>
        <v>7310.0999999999995</v>
      </c>
      <c r="U28" s="7">
        <f t="shared" ref="U28:U31" si="10">T28-S28</f>
        <v>254.09999999999945</v>
      </c>
      <c r="V28" s="7">
        <f t="shared" ref="V28:V31" si="11">T28*100/S28</f>
        <v>103.60119047619048</v>
      </c>
    </row>
    <row r="29" spans="1:22" ht="75.75" customHeight="1">
      <c r="A29" s="259">
        <v>4</v>
      </c>
      <c r="B29" s="116" t="s">
        <v>471</v>
      </c>
      <c r="C29" s="103"/>
      <c r="D29" s="118"/>
      <c r="E29" s="64"/>
      <c r="F29" s="64"/>
      <c r="G29" s="64"/>
      <c r="H29" s="64">
        <v>0</v>
      </c>
      <c r="I29" s="64">
        <f t="shared" si="2"/>
        <v>0</v>
      </c>
      <c r="J29" s="64" t="e">
        <f t="shared" ref="J29" si="12">H29*100/G29</f>
        <v>#DIV/0!</v>
      </c>
      <c r="K29" s="7"/>
      <c r="L29" s="7"/>
      <c r="M29" s="7">
        <f>L29-K29</f>
        <v>0</v>
      </c>
      <c r="N29" s="7" t="e">
        <f t="shared" ref="N29" si="13">L29*100/K29</f>
        <v>#DIV/0!</v>
      </c>
      <c r="O29" s="7"/>
      <c r="P29" s="7"/>
      <c r="Q29" s="7">
        <f t="shared" si="6"/>
        <v>0</v>
      </c>
      <c r="R29" s="7" t="e">
        <f t="shared" si="7"/>
        <v>#DIV/0!</v>
      </c>
      <c r="S29" s="7">
        <f>C29+G29+K29+O29</f>
        <v>0</v>
      </c>
      <c r="T29" s="7">
        <f t="shared" si="1"/>
        <v>0</v>
      </c>
      <c r="U29" s="7">
        <f t="shared" si="10"/>
        <v>0</v>
      </c>
      <c r="V29" s="7" t="e">
        <f t="shared" si="11"/>
        <v>#DIV/0!</v>
      </c>
    </row>
    <row r="30" spans="1:22" ht="117" customHeight="1">
      <c r="A30" s="259">
        <v>5</v>
      </c>
      <c r="B30" s="116" t="s">
        <v>448</v>
      </c>
      <c r="C30" s="103"/>
      <c r="D30" s="118"/>
      <c r="E30" s="64"/>
      <c r="F30" s="64"/>
      <c r="G30" s="64">
        <v>7274.9</v>
      </c>
      <c r="H30" s="64">
        <v>6321</v>
      </c>
      <c r="I30" s="64">
        <f t="shared" ref="I30:I45" si="14">H30-G30</f>
        <v>-953.89999999999964</v>
      </c>
      <c r="J30" s="64">
        <f t="shared" si="3"/>
        <v>86.887792272058732</v>
      </c>
      <c r="K30" s="7"/>
      <c r="L30" s="7">
        <v>0</v>
      </c>
      <c r="M30" s="7">
        <f t="shared" si="4"/>
        <v>0</v>
      </c>
      <c r="N30" s="7" t="e">
        <f t="shared" si="5"/>
        <v>#DIV/0!</v>
      </c>
      <c r="O30" s="7"/>
      <c r="P30" s="7">
        <v>0</v>
      </c>
      <c r="Q30" s="7">
        <f t="shared" ref="Q30:Q33" si="15">P30-O30</f>
        <v>0</v>
      </c>
      <c r="R30" s="7" t="e">
        <f t="shared" ref="R30:R33" si="16">P30*100/O30</f>
        <v>#DIV/0!</v>
      </c>
      <c r="S30" s="7">
        <f t="shared" si="0"/>
        <v>7274.9</v>
      </c>
      <c r="T30" s="7">
        <f>D30+H30+L30+P30</f>
        <v>6321</v>
      </c>
      <c r="U30" s="7">
        <f t="shared" si="10"/>
        <v>-953.89999999999964</v>
      </c>
      <c r="V30" s="7">
        <f t="shared" si="11"/>
        <v>86.887792272058732</v>
      </c>
    </row>
    <row r="31" spans="1:22" ht="135.75" customHeight="1">
      <c r="A31" s="259">
        <v>6</v>
      </c>
      <c r="B31" s="116" t="s">
        <v>456</v>
      </c>
      <c r="C31" s="103"/>
      <c r="D31" s="118"/>
      <c r="E31" s="64"/>
      <c r="F31" s="64"/>
      <c r="G31" s="64">
        <v>1497.5</v>
      </c>
      <c r="H31" s="64">
        <v>1497.5</v>
      </c>
      <c r="I31" s="64">
        <f t="shared" si="14"/>
        <v>0</v>
      </c>
      <c r="J31" s="64">
        <f t="shared" si="3"/>
        <v>100</v>
      </c>
      <c r="K31" s="7"/>
      <c r="L31" s="7"/>
      <c r="M31" s="7">
        <f t="shared" si="4"/>
        <v>0</v>
      </c>
      <c r="N31" s="7" t="e">
        <f t="shared" si="5"/>
        <v>#DIV/0!</v>
      </c>
      <c r="O31" s="7"/>
      <c r="P31" s="7"/>
      <c r="Q31" s="7">
        <f t="shared" si="15"/>
        <v>0</v>
      </c>
      <c r="R31" s="7" t="e">
        <f t="shared" si="16"/>
        <v>#DIV/0!</v>
      </c>
      <c r="S31" s="7">
        <f t="shared" si="0"/>
        <v>1497.5</v>
      </c>
      <c r="T31" s="7">
        <f t="shared" si="1"/>
        <v>1497.5</v>
      </c>
      <c r="U31" s="7">
        <f t="shared" si="10"/>
        <v>0</v>
      </c>
      <c r="V31" s="7">
        <f t="shared" si="11"/>
        <v>100</v>
      </c>
    </row>
    <row r="32" spans="1:22" ht="102" customHeight="1">
      <c r="A32" s="259">
        <v>7</v>
      </c>
      <c r="B32" s="270" t="s">
        <v>474</v>
      </c>
      <c r="C32" s="103"/>
      <c r="D32" s="118"/>
      <c r="E32" s="234"/>
      <c r="F32" s="234"/>
      <c r="G32" s="64">
        <v>1000.1</v>
      </c>
      <c r="H32" s="271">
        <v>961.4</v>
      </c>
      <c r="I32" s="271">
        <f t="shared" ref="I32" si="17">H32-G32</f>
        <v>-38.700000000000045</v>
      </c>
      <c r="J32" s="64">
        <f t="shared" si="3"/>
        <v>96.13038696130387</v>
      </c>
      <c r="K32" s="7"/>
      <c r="L32" s="7"/>
      <c r="M32" s="7">
        <f t="shared" ref="M32" si="18">L32-K32</f>
        <v>0</v>
      </c>
      <c r="N32" s="7" t="e">
        <f t="shared" ref="N32" si="19">L32*100/K32</f>
        <v>#DIV/0!</v>
      </c>
      <c r="O32" s="7"/>
      <c r="P32" s="7"/>
      <c r="Q32" s="7">
        <f t="shared" ref="Q32" si="20">P32-O32</f>
        <v>0</v>
      </c>
      <c r="R32" s="7" t="e">
        <f t="shared" ref="R32" si="21">P32*100/O32</f>
        <v>#DIV/0!</v>
      </c>
      <c r="S32" s="7">
        <f t="shared" ref="S32" si="22">C32+G32+K32+O32</f>
        <v>1000.1</v>
      </c>
      <c r="T32" s="7">
        <f t="shared" ref="T32" si="23">D32+H32+L32+P32</f>
        <v>961.4</v>
      </c>
      <c r="U32" s="7">
        <f t="shared" ref="U32" si="24">T32-S32</f>
        <v>-38.700000000000045</v>
      </c>
      <c r="V32" s="7">
        <f t="shared" ref="V32" si="25">T32*100/S32</f>
        <v>96.13038696130387</v>
      </c>
    </row>
    <row r="33" spans="1:22" ht="115.5" customHeight="1">
      <c r="A33" s="259">
        <v>8</v>
      </c>
      <c r="B33" s="116" t="s">
        <v>472</v>
      </c>
      <c r="C33" s="103"/>
      <c r="D33" s="118"/>
      <c r="E33" s="234"/>
      <c r="F33" s="234"/>
      <c r="G33" s="234">
        <v>17440.7</v>
      </c>
      <c r="H33" s="272">
        <v>13249.7</v>
      </c>
      <c r="I33" s="271">
        <f t="shared" si="14"/>
        <v>-4191</v>
      </c>
      <c r="J33" s="64">
        <f t="shared" si="3"/>
        <v>75.970001204080106</v>
      </c>
      <c r="K33" s="7"/>
      <c r="L33" s="7"/>
      <c r="M33" s="7">
        <f>L33-K33</f>
        <v>0</v>
      </c>
      <c r="N33" s="7" t="e">
        <f t="shared" si="5"/>
        <v>#DIV/0!</v>
      </c>
      <c r="O33" s="7"/>
      <c r="P33" s="7"/>
      <c r="Q33" s="7">
        <f t="shared" si="15"/>
        <v>0</v>
      </c>
      <c r="R33" s="7" t="e">
        <f t="shared" si="16"/>
        <v>#DIV/0!</v>
      </c>
      <c r="S33" s="7">
        <f t="shared" ref="S33:S46" si="26">C33+G33+K33+O33</f>
        <v>17440.7</v>
      </c>
      <c r="T33" s="7">
        <f t="shared" ref="T33:T46" si="27">D33+H33+L33+P33</f>
        <v>13249.7</v>
      </c>
      <c r="U33" s="7">
        <f t="shared" ref="U33" si="28">T33-S33</f>
        <v>-4191</v>
      </c>
      <c r="V33" s="7">
        <f t="shared" ref="V33" si="29">T33*100/S33</f>
        <v>75.970001204080106</v>
      </c>
    </row>
    <row r="34" spans="1:22" ht="122.25" customHeight="1">
      <c r="A34" s="112">
        <v>9</v>
      </c>
      <c r="B34" s="270" t="s">
        <v>473</v>
      </c>
      <c r="C34" s="103"/>
      <c r="D34" s="118"/>
      <c r="E34" s="234"/>
      <c r="F34" s="234"/>
      <c r="G34" s="234">
        <v>2066.6</v>
      </c>
      <c r="H34" s="234">
        <v>1682.9</v>
      </c>
      <c r="I34" s="271">
        <f t="shared" si="14"/>
        <v>-383.69999999999982</v>
      </c>
      <c r="J34" s="64">
        <f t="shared" si="3"/>
        <v>81.43327204103359</v>
      </c>
      <c r="K34" s="47"/>
      <c r="L34" s="47"/>
      <c r="M34" s="7">
        <f t="shared" ref="M34:M45" si="30">L34-K34</f>
        <v>0</v>
      </c>
      <c r="N34" s="7" t="e">
        <f t="shared" ref="N34:N45" si="31">L34*100/K34</f>
        <v>#DIV/0!</v>
      </c>
      <c r="O34" s="47"/>
      <c r="P34" s="47"/>
      <c r="Q34" s="7">
        <f t="shared" ref="Q34:Q45" si="32">P34-O34</f>
        <v>0</v>
      </c>
      <c r="R34" s="7" t="e">
        <f t="shared" ref="R34:R45" si="33">P34*100/O34</f>
        <v>#DIV/0!</v>
      </c>
      <c r="S34" s="7">
        <f t="shared" si="26"/>
        <v>2066.6</v>
      </c>
      <c r="T34" s="7">
        <f t="shared" si="27"/>
        <v>1682.9</v>
      </c>
      <c r="U34" s="7">
        <f t="shared" ref="U34" si="34">T34-S34</f>
        <v>-383.69999999999982</v>
      </c>
      <c r="V34" s="7">
        <f t="shared" ref="V34" si="35">T34*100/S34</f>
        <v>81.43327204103359</v>
      </c>
    </row>
    <row r="35" spans="1:22" ht="118.5" customHeight="1">
      <c r="A35" s="112">
        <v>10</v>
      </c>
      <c r="B35" s="270" t="s">
        <v>475</v>
      </c>
      <c r="C35" s="103"/>
      <c r="D35" s="118"/>
      <c r="E35" s="234"/>
      <c r="F35" s="234"/>
      <c r="G35" s="234">
        <v>14409.9</v>
      </c>
      <c r="H35" s="234">
        <v>8978.4</v>
      </c>
      <c r="I35" s="271">
        <f t="shared" si="14"/>
        <v>-5431.5</v>
      </c>
      <c r="J35" s="64">
        <f t="shared" si="3"/>
        <v>62.307163824870401</v>
      </c>
      <c r="K35" s="47"/>
      <c r="L35" s="47"/>
      <c r="M35" s="7">
        <f t="shared" si="30"/>
        <v>0</v>
      </c>
      <c r="N35" s="7" t="e">
        <f t="shared" si="31"/>
        <v>#DIV/0!</v>
      </c>
      <c r="O35" s="47"/>
      <c r="P35" s="47"/>
      <c r="Q35" s="7">
        <f t="shared" si="32"/>
        <v>0</v>
      </c>
      <c r="R35" s="7" t="e">
        <f t="shared" si="33"/>
        <v>#DIV/0!</v>
      </c>
      <c r="S35" s="7">
        <f t="shared" si="26"/>
        <v>14409.9</v>
      </c>
      <c r="T35" s="7">
        <f t="shared" si="27"/>
        <v>8978.4</v>
      </c>
      <c r="U35" s="7">
        <f t="shared" ref="U35:U39" si="36">T35-S35</f>
        <v>-5431.5</v>
      </c>
      <c r="V35" s="7">
        <f t="shared" ref="V35:V39" si="37">T35*100/S35</f>
        <v>62.307163824870401</v>
      </c>
    </row>
    <row r="36" spans="1:22" ht="118.5" customHeight="1">
      <c r="A36" s="112">
        <v>11</v>
      </c>
      <c r="B36" s="270" t="s">
        <v>476</v>
      </c>
      <c r="C36" s="103"/>
      <c r="D36" s="118"/>
      <c r="E36" s="234"/>
      <c r="F36" s="234"/>
      <c r="G36" s="234">
        <v>1176.2</v>
      </c>
      <c r="H36" s="234">
        <v>1118.0999999999999</v>
      </c>
      <c r="I36" s="271">
        <f t="shared" si="14"/>
        <v>-58.100000000000136</v>
      </c>
      <c r="J36" s="64">
        <f t="shared" si="3"/>
        <v>95.060363883693228</v>
      </c>
      <c r="K36" s="47"/>
      <c r="L36" s="47"/>
      <c r="M36" s="7">
        <f t="shared" si="30"/>
        <v>0</v>
      </c>
      <c r="N36" s="7" t="e">
        <f t="shared" si="31"/>
        <v>#DIV/0!</v>
      </c>
      <c r="O36" s="47"/>
      <c r="P36" s="47"/>
      <c r="Q36" s="7">
        <f t="shared" si="32"/>
        <v>0</v>
      </c>
      <c r="R36" s="7" t="e">
        <f t="shared" si="33"/>
        <v>#DIV/0!</v>
      </c>
      <c r="S36" s="47">
        <f t="shared" si="26"/>
        <v>1176.2</v>
      </c>
      <c r="T36" s="47">
        <f t="shared" si="27"/>
        <v>1118.0999999999999</v>
      </c>
      <c r="U36" s="7">
        <f t="shared" si="36"/>
        <v>-58.100000000000136</v>
      </c>
      <c r="V36" s="7">
        <f t="shared" si="37"/>
        <v>95.060363883693228</v>
      </c>
    </row>
    <row r="37" spans="1:22" ht="118.5" customHeight="1">
      <c r="A37" s="112">
        <v>12</v>
      </c>
      <c r="B37" s="270" t="s">
        <v>478</v>
      </c>
      <c r="C37" s="103"/>
      <c r="D37" s="118"/>
      <c r="E37" s="234"/>
      <c r="F37" s="234"/>
      <c r="G37" s="234">
        <v>1075.9000000000001</v>
      </c>
      <c r="H37" s="234">
        <v>1075.9000000000001</v>
      </c>
      <c r="I37" s="271">
        <f t="shared" si="14"/>
        <v>0</v>
      </c>
      <c r="J37" s="64">
        <f t="shared" si="3"/>
        <v>100</v>
      </c>
      <c r="K37" s="47"/>
      <c r="L37" s="47"/>
      <c r="M37" s="7">
        <f t="shared" si="30"/>
        <v>0</v>
      </c>
      <c r="N37" s="7" t="e">
        <f t="shared" si="31"/>
        <v>#DIV/0!</v>
      </c>
      <c r="O37" s="47"/>
      <c r="P37" s="47"/>
      <c r="Q37" s="7">
        <f t="shared" si="32"/>
        <v>0</v>
      </c>
      <c r="R37" s="7" t="e">
        <f t="shared" si="33"/>
        <v>#DIV/0!</v>
      </c>
      <c r="S37" s="47">
        <f t="shared" si="26"/>
        <v>1075.9000000000001</v>
      </c>
      <c r="T37" s="47">
        <f t="shared" si="27"/>
        <v>1075.9000000000001</v>
      </c>
      <c r="U37" s="7">
        <f t="shared" si="36"/>
        <v>0</v>
      </c>
      <c r="V37" s="7">
        <f t="shared" si="37"/>
        <v>100</v>
      </c>
    </row>
    <row r="38" spans="1:22" ht="118.5" customHeight="1">
      <c r="A38" s="112">
        <v>13</v>
      </c>
      <c r="B38" s="270" t="s">
        <v>479</v>
      </c>
      <c r="C38" s="103"/>
      <c r="D38" s="118"/>
      <c r="E38" s="234"/>
      <c r="F38" s="234"/>
      <c r="G38" s="234">
        <v>396</v>
      </c>
      <c r="H38" s="234">
        <v>0</v>
      </c>
      <c r="I38" s="271">
        <f t="shared" si="14"/>
        <v>-396</v>
      </c>
      <c r="J38" s="64">
        <f t="shared" si="3"/>
        <v>0</v>
      </c>
      <c r="K38" s="47"/>
      <c r="L38" s="47"/>
      <c r="M38" s="7">
        <f t="shared" si="30"/>
        <v>0</v>
      </c>
      <c r="N38" s="7" t="e">
        <f t="shared" si="31"/>
        <v>#DIV/0!</v>
      </c>
      <c r="O38" s="47"/>
      <c r="P38" s="47"/>
      <c r="Q38" s="7">
        <f t="shared" si="32"/>
        <v>0</v>
      </c>
      <c r="R38" s="7" t="e">
        <f t="shared" si="33"/>
        <v>#DIV/0!</v>
      </c>
      <c r="S38" s="47">
        <f t="shared" si="26"/>
        <v>396</v>
      </c>
      <c r="T38" s="47">
        <f t="shared" si="27"/>
        <v>0</v>
      </c>
      <c r="U38" s="7">
        <f t="shared" si="36"/>
        <v>-396</v>
      </c>
      <c r="V38" s="7">
        <f t="shared" si="37"/>
        <v>0</v>
      </c>
    </row>
    <row r="39" spans="1:22" ht="100.5" customHeight="1">
      <c r="A39" s="112">
        <v>14</v>
      </c>
      <c r="B39" s="270" t="s">
        <v>485</v>
      </c>
      <c r="C39" s="103"/>
      <c r="D39" s="118"/>
      <c r="E39" s="234"/>
      <c r="F39" s="234"/>
      <c r="G39" s="234">
        <v>2495.1</v>
      </c>
      <c r="H39" s="234">
        <v>0</v>
      </c>
      <c r="I39" s="271">
        <f t="shared" si="14"/>
        <v>-2495.1</v>
      </c>
      <c r="J39" s="64">
        <f t="shared" si="3"/>
        <v>0</v>
      </c>
      <c r="K39" s="47"/>
      <c r="L39" s="47"/>
      <c r="M39" s="7">
        <f t="shared" si="30"/>
        <v>0</v>
      </c>
      <c r="N39" s="7" t="e">
        <f t="shared" si="31"/>
        <v>#DIV/0!</v>
      </c>
      <c r="O39" s="47"/>
      <c r="P39" s="47"/>
      <c r="Q39" s="7">
        <f t="shared" si="32"/>
        <v>0</v>
      </c>
      <c r="R39" s="7" t="e">
        <f t="shared" si="33"/>
        <v>#DIV/0!</v>
      </c>
      <c r="S39" s="47">
        <f t="shared" si="26"/>
        <v>2495.1</v>
      </c>
      <c r="T39" s="47">
        <f t="shared" si="27"/>
        <v>0</v>
      </c>
      <c r="U39" s="7">
        <f t="shared" si="36"/>
        <v>-2495.1</v>
      </c>
      <c r="V39" s="7">
        <f t="shared" si="37"/>
        <v>0</v>
      </c>
    </row>
    <row r="40" spans="1:22" ht="137.25" customHeight="1">
      <c r="A40" s="112">
        <v>15</v>
      </c>
      <c r="B40" s="270" t="s">
        <v>480</v>
      </c>
      <c r="C40" s="103"/>
      <c r="D40" s="118"/>
      <c r="E40" s="234"/>
      <c r="F40" s="234"/>
      <c r="G40" s="234"/>
      <c r="H40" s="234"/>
      <c r="I40" s="271">
        <f t="shared" si="14"/>
        <v>0</v>
      </c>
      <c r="J40" s="64" t="e">
        <f t="shared" si="3"/>
        <v>#DIV/0!</v>
      </c>
      <c r="K40" s="47">
        <v>50.3</v>
      </c>
      <c r="L40" s="47">
        <v>50.3</v>
      </c>
      <c r="M40" s="7">
        <f t="shared" si="30"/>
        <v>0</v>
      </c>
      <c r="N40" s="7">
        <f t="shared" si="31"/>
        <v>100</v>
      </c>
      <c r="O40" s="47"/>
      <c r="P40" s="47"/>
      <c r="Q40" s="7">
        <f t="shared" si="32"/>
        <v>0</v>
      </c>
      <c r="R40" s="7" t="e">
        <f t="shared" si="33"/>
        <v>#DIV/0!</v>
      </c>
      <c r="S40" s="47">
        <f t="shared" si="26"/>
        <v>50.3</v>
      </c>
      <c r="T40" s="47">
        <f t="shared" si="27"/>
        <v>50.3</v>
      </c>
      <c r="U40" s="7">
        <f t="shared" ref="U40:U42" si="38">T40-S40</f>
        <v>0</v>
      </c>
      <c r="V40" s="7">
        <f t="shared" ref="V40:V42" si="39">T40*100/S40</f>
        <v>100</v>
      </c>
    </row>
    <row r="41" spans="1:22" ht="120" customHeight="1">
      <c r="A41" s="112">
        <v>16</v>
      </c>
      <c r="B41" s="270" t="s">
        <v>481</v>
      </c>
      <c r="C41" s="103"/>
      <c r="D41" s="118"/>
      <c r="E41" s="234"/>
      <c r="F41" s="234"/>
      <c r="G41" s="234"/>
      <c r="H41" s="234"/>
      <c r="I41" s="271">
        <f t="shared" si="14"/>
        <v>0</v>
      </c>
      <c r="J41" s="64" t="e">
        <f t="shared" si="3"/>
        <v>#DIV/0!</v>
      </c>
      <c r="K41" s="47">
        <v>143.5</v>
      </c>
      <c r="L41" s="47">
        <v>151.19999999999999</v>
      </c>
      <c r="M41" s="7">
        <f t="shared" si="30"/>
        <v>7.6999999999999886</v>
      </c>
      <c r="N41" s="7">
        <f t="shared" si="31"/>
        <v>105.36585365853658</v>
      </c>
      <c r="O41" s="47"/>
      <c r="P41" s="47"/>
      <c r="Q41" s="7">
        <f t="shared" si="32"/>
        <v>0</v>
      </c>
      <c r="R41" s="7" t="e">
        <f t="shared" si="33"/>
        <v>#DIV/0!</v>
      </c>
      <c r="S41" s="47">
        <f t="shared" si="26"/>
        <v>143.5</v>
      </c>
      <c r="T41" s="47">
        <f t="shared" si="27"/>
        <v>151.19999999999999</v>
      </c>
      <c r="U41" s="7">
        <f t="shared" si="38"/>
        <v>7.6999999999999886</v>
      </c>
      <c r="V41" s="7">
        <f t="shared" si="39"/>
        <v>105.36585365853658</v>
      </c>
    </row>
    <row r="42" spans="1:22" ht="177.75" customHeight="1">
      <c r="A42" s="112">
        <v>17</v>
      </c>
      <c r="B42" s="270" t="s">
        <v>477</v>
      </c>
      <c r="C42" s="103"/>
      <c r="D42" s="118"/>
      <c r="E42" s="234"/>
      <c r="F42" s="234"/>
      <c r="G42" s="234"/>
      <c r="H42" s="234"/>
      <c r="I42" s="271">
        <f t="shared" si="14"/>
        <v>0</v>
      </c>
      <c r="J42" s="64" t="e">
        <f t="shared" si="3"/>
        <v>#DIV/0!</v>
      </c>
      <c r="K42" s="47">
        <v>49.7</v>
      </c>
      <c r="L42" s="47">
        <v>49.7</v>
      </c>
      <c r="M42" s="7">
        <f t="shared" si="30"/>
        <v>0</v>
      </c>
      <c r="N42" s="7">
        <f t="shared" si="31"/>
        <v>100</v>
      </c>
      <c r="O42" s="47"/>
      <c r="P42" s="47"/>
      <c r="Q42" s="7">
        <f t="shared" si="32"/>
        <v>0</v>
      </c>
      <c r="R42" s="7" t="e">
        <f t="shared" si="33"/>
        <v>#DIV/0!</v>
      </c>
      <c r="S42" s="47">
        <f t="shared" si="26"/>
        <v>49.7</v>
      </c>
      <c r="T42" s="47">
        <f t="shared" si="27"/>
        <v>49.7</v>
      </c>
      <c r="U42" s="7">
        <f t="shared" si="38"/>
        <v>0</v>
      </c>
      <c r="V42" s="7">
        <f t="shared" si="39"/>
        <v>100</v>
      </c>
    </row>
    <row r="43" spans="1:22" ht="132.75" customHeight="1">
      <c r="A43" s="112">
        <v>18</v>
      </c>
      <c r="B43" s="270" t="s">
        <v>482</v>
      </c>
      <c r="C43" s="103"/>
      <c r="D43" s="118"/>
      <c r="E43" s="234"/>
      <c r="F43" s="234"/>
      <c r="G43" s="234"/>
      <c r="H43" s="234"/>
      <c r="I43" s="271">
        <f t="shared" si="14"/>
        <v>0</v>
      </c>
      <c r="J43" s="64" t="e">
        <f t="shared" si="3"/>
        <v>#DIV/0!</v>
      </c>
      <c r="K43" s="47">
        <v>19.7</v>
      </c>
      <c r="L43" s="47">
        <v>19.7</v>
      </c>
      <c r="M43" s="7">
        <f t="shared" si="30"/>
        <v>0</v>
      </c>
      <c r="N43" s="7">
        <f t="shared" si="31"/>
        <v>100</v>
      </c>
      <c r="O43" s="47"/>
      <c r="P43" s="47"/>
      <c r="Q43" s="7">
        <f t="shared" si="32"/>
        <v>0</v>
      </c>
      <c r="R43" s="7" t="e">
        <f t="shared" si="33"/>
        <v>#DIV/0!</v>
      </c>
      <c r="S43" s="47">
        <f t="shared" si="26"/>
        <v>19.7</v>
      </c>
      <c r="T43" s="47">
        <f t="shared" si="27"/>
        <v>19.7</v>
      </c>
      <c r="U43" s="7">
        <f t="shared" ref="U43:U46" si="40">T43-S43</f>
        <v>0</v>
      </c>
      <c r="V43" s="7">
        <f t="shared" ref="V43:V46" si="41">T43*100/S43</f>
        <v>100</v>
      </c>
    </row>
    <row r="44" spans="1:22" ht="177" customHeight="1">
      <c r="A44" s="112">
        <v>19</v>
      </c>
      <c r="B44" s="270" t="s">
        <v>483</v>
      </c>
      <c r="C44" s="103"/>
      <c r="D44" s="118"/>
      <c r="E44" s="234"/>
      <c r="F44" s="234"/>
      <c r="G44" s="234"/>
      <c r="H44" s="234"/>
      <c r="I44" s="271">
        <f t="shared" si="14"/>
        <v>0</v>
      </c>
      <c r="J44" s="64" t="e">
        <f t="shared" si="3"/>
        <v>#DIV/0!</v>
      </c>
      <c r="K44" s="47">
        <v>152.5</v>
      </c>
      <c r="L44" s="47">
        <v>152.5</v>
      </c>
      <c r="M44" s="7">
        <f t="shared" si="30"/>
        <v>0</v>
      </c>
      <c r="N44" s="7">
        <f t="shared" si="31"/>
        <v>100</v>
      </c>
      <c r="O44" s="47"/>
      <c r="P44" s="47"/>
      <c r="Q44" s="7">
        <f t="shared" si="32"/>
        <v>0</v>
      </c>
      <c r="R44" s="7" t="e">
        <f t="shared" si="33"/>
        <v>#DIV/0!</v>
      </c>
      <c r="S44" s="47">
        <f t="shared" si="26"/>
        <v>152.5</v>
      </c>
      <c r="T44" s="47">
        <f t="shared" si="27"/>
        <v>152.5</v>
      </c>
      <c r="U44" s="7">
        <f t="shared" si="40"/>
        <v>0</v>
      </c>
      <c r="V44" s="7">
        <f t="shared" si="41"/>
        <v>100</v>
      </c>
    </row>
    <row r="45" spans="1:22" ht="138.75" customHeight="1">
      <c r="A45" s="112">
        <v>20</v>
      </c>
      <c r="B45" s="270" t="s">
        <v>484</v>
      </c>
      <c r="C45" s="103"/>
      <c r="D45" s="118"/>
      <c r="E45" s="234"/>
      <c r="F45" s="234"/>
      <c r="G45" s="234">
        <v>2800</v>
      </c>
      <c r="H45" s="234"/>
      <c r="I45" s="271">
        <f t="shared" si="14"/>
        <v>-2800</v>
      </c>
      <c r="J45" s="64">
        <f t="shared" si="3"/>
        <v>0</v>
      </c>
      <c r="K45" s="47"/>
      <c r="L45" s="47"/>
      <c r="M45" s="7">
        <f t="shared" si="30"/>
        <v>0</v>
      </c>
      <c r="N45" s="7" t="e">
        <f t="shared" si="31"/>
        <v>#DIV/0!</v>
      </c>
      <c r="O45" s="47"/>
      <c r="P45" s="47"/>
      <c r="Q45" s="7">
        <f t="shared" si="32"/>
        <v>0</v>
      </c>
      <c r="R45" s="7" t="e">
        <f t="shared" si="33"/>
        <v>#DIV/0!</v>
      </c>
      <c r="S45" s="47">
        <f t="shared" si="26"/>
        <v>2800</v>
      </c>
      <c r="T45" s="47">
        <f t="shared" si="27"/>
        <v>0</v>
      </c>
      <c r="U45" s="7">
        <f t="shared" si="40"/>
        <v>-2800</v>
      </c>
      <c r="V45" s="7">
        <f t="shared" si="41"/>
        <v>0</v>
      </c>
    </row>
    <row r="46" spans="1:22" ht="120" customHeight="1">
      <c r="A46" s="112">
        <v>21</v>
      </c>
      <c r="B46" s="270" t="s">
        <v>486</v>
      </c>
      <c r="C46" s="103"/>
      <c r="D46" s="118"/>
      <c r="E46" s="234"/>
      <c r="F46" s="234"/>
      <c r="G46" s="234"/>
      <c r="H46" s="234"/>
      <c r="I46" s="272"/>
      <c r="J46" s="234"/>
      <c r="K46" s="47"/>
      <c r="L46" s="47">
        <v>1282.8</v>
      </c>
      <c r="M46" s="47"/>
      <c r="N46" s="47"/>
      <c r="O46" s="47"/>
      <c r="P46" s="47"/>
      <c r="Q46" s="47"/>
      <c r="R46" s="47"/>
      <c r="S46" s="47">
        <f t="shared" si="26"/>
        <v>0</v>
      </c>
      <c r="T46" s="47">
        <f t="shared" si="27"/>
        <v>1282.8</v>
      </c>
      <c r="U46" s="7">
        <f t="shared" si="40"/>
        <v>1282.8</v>
      </c>
      <c r="V46" s="7" t="e">
        <f t="shared" si="41"/>
        <v>#DIV/0!</v>
      </c>
    </row>
    <row r="47" spans="1:22" ht="24.75" customHeight="1">
      <c r="A47" s="347" t="s">
        <v>27</v>
      </c>
      <c r="B47" s="348"/>
      <c r="C47" s="103">
        <f>C45+C44+C43+C42+C41+C40+C39+C37+C38+C36+C35+C34+C33+C32+C31+C30+C29+C28+C27+C26</f>
        <v>0</v>
      </c>
      <c r="D47" s="103">
        <f>D45+D44+D43+D42+D41+D40+D39+D37+D38+D36+D35+D34+D33+D32+D31+D30+D29+D28+D27+D26</f>
        <v>0</v>
      </c>
      <c r="E47" s="117">
        <f>D47-C47</f>
        <v>0</v>
      </c>
      <c r="F47" s="117">
        <f>E47-D47</f>
        <v>0</v>
      </c>
      <c r="G47" s="117">
        <f>G45+G44+G42+G43+G41+G40+G39+G38+G37+G36+G35+G34+G33+G32+G31+G30+G29+G28+G27+G26</f>
        <v>85088.599999999991</v>
      </c>
      <c r="H47" s="117">
        <f>H45+H44+H42+H43+H41+H40+H39+H38+H37+H36+H35+H34+H33+H32+H31+H30+H29+H28+H27+H26</f>
        <v>59514.8</v>
      </c>
      <c r="I47" s="117">
        <f>H47-G47</f>
        <v>-25573.799999999988</v>
      </c>
      <c r="J47" s="117">
        <f>H47*100/G47</f>
        <v>69.944504904299762</v>
      </c>
      <c r="K47" s="117">
        <f>SUM(K26:K45)</f>
        <v>17598.600000000002</v>
      </c>
      <c r="L47" s="117">
        <f>SUM(L26:L46)</f>
        <v>18523.7</v>
      </c>
      <c r="M47" s="117">
        <f>L47-K47</f>
        <v>925.09999999999854</v>
      </c>
      <c r="N47" s="117">
        <f>L47*100/K47</f>
        <v>105.2566681440569</v>
      </c>
      <c r="O47" s="117">
        <f>SUM(SUM(O26:O33))</f>
        <v>208540.9</v>
      </c>
      <c r="P47" s="117">
        <f>SUM(SUM(P26:P45))</f>
        <v>210980.9</v>
      </c>
      <c r="Q47" s="117">
        <f>P47-O47</f>
        <v>2440</v>
      </c>
      <c r="R47" s="117">
        <f>P47*100/O47</f>
        <v>101.17003427145467</v>
      </c>
      <c r="S47" s="117">
        <f>SUM(S26:S45)</f>
        <v>311228.10000000003</v>
      </c>
      <c r="T47" s="117">
        <f>SUM(T26:T46)</f>
        <v>289019.40000000008</v>
      </c>
      <c r="U47" s="117">
        <f>T47-S47</f>
        <v>-22208.699999999953</v>
      </c>
      <c r="V47" s="117">
        <f>T47*100/S47</f>
        <v>92.864172611663292</v>
      </c>
    </row>
    <row r="48" spans="1:22" ht="24" customHeight="1">
      <c r="A48" s="349" t="s">
        <v>252</v>
      </c>
      <c r="B48" s="348"/>
      <c r="C48" s="113"/>
      <c r="D48" s="111"/>
      <c r="E48" s="6"/>
      <c r="F48" s="6"/>
      <c r="G48" s="64">
        <f>G47*100/S47</f>
        <v>27.339626466890358</v>
      </c>
      <c r="H48" s="5">
        <f>H47*100/T47</f>
        <v>20.591974102776486</v>
      </c>
      <c r="I48" s="64">
        <f>I47*100/U47</f>
        <v>115.15217009550331</v>
      </c>
      <c r="J48" s="5">
        <f>J47*100/V47</f>
        <v>75.3191493955281</v>
      </c>
      <c r="K48" s="64">
        <f>K47*100/S47</f>
        <v>5.6545665381756987</v>
      </c>
      <c r="L48" s="5">
        <f>L47*100/T47</f>
        <v>6.4091545411830468</v>
      </c>
      <c r="M48" s="64">
        <f>M47*100/U47</f>
        <v>-4.1654846974383934</v>
      </c>
      <c r="N48" s="5">
        <f>N47*100/V47</f>
        <v>113.3447541542379</v>
      </c>
      <c r="O48" s="64">
        <f>O47*100/S47</f>
        <v>67.005806994933934</v>
      </c>
      <c r="P48" s="5">
        <f>P47*100/T47</f>
        <v>72.998871356040439</v>
      </c>
      <c r="Q48" s="64">
        <f>Q47*100/U47</f>
        <v>-10.986685398064745</v>
      </c>
      <c r="R48" s="5">
        <f>R47*100/V47</f>
        <v>108.94409698186251</v>
      </c>
      <c r="S48" s="64">
        <f>G48+K48+O48</f>
        <v>100</v>
      </c>
      <c r="T48" s="64">
        <f t="shared" ref="T48:V48" si="42">H48+L48+P48</f>
        <v>99.999999999999972</v>
      </c>
      <c r="U48" s="64">
        <f t="shared" si="42"/>
        <v>100.00000000000017</v>
      </c>
      <c r="V48" s="64">
        <f t="shared" si="42"/>
        <v>297.60800053162853</v>
      </c>
    </row>
    <row r="49" spans="1:22" ht="31.5" customHeight="1">
      <c r="A49" s="1"/>
      <c r="B49" s="12"/>
      <c r="C49" s="12"/>
      <c r="D49" s="1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.75">
      <c r="A50" s="1"/>
      <c r="B50" s="12"/>
      <c r="C50" s="12"/>
      <c r="D50" s="1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.75">
      <c r="A51" s="346" t="s">
        <v>257</v>
      </c>
      <c r="B51" s="346"/>
      <c r="C51" s="346"/>
      <c r="D51" s="124"/>
      <c r="T51" s="1"/>
      <c r="U51" s="1"/>
      <c r="V51" s="1"/>
    </row>
    <row r="52" spans="1:22" ht="15">
      <c r="A52" s="119"/>
      <c r="N52" s="149"/>
      <c r="O52" s="149"/>
      <c r="P52" s="149"/>
      <c r="Q52" s="149"/>
      <c r="R52" s="149"/>
      <c r="S52" s="149"/>
    </row>
    <row r="53" spans="1:22" ht="25.5" customHeight="1">
      <c r="A53" s="338" t="s">
        <v>253</v>
      </c>
      <c r="B53" s="338" t="s">
        <v>264</v>
      </c>
      <c r="C53" s="338" t="s">
        <v>254</v>
      </c>
      <c r="D53" s="338" t="s">
        <v>258</v>
      </c>
      <c r="E53" s="338" t="s">
        <v>259</v>
      </c>
      <c r="F53" s="338" t="s">
        <v>260</v>
      </c>
      <c r="G53" s="340" t="s">
        <v>60</v>
      </c>
      <c r="H53" s="341"/>
      <c r="I53" s="341"/>
      <c r="J53" s="341"/>
      <c r="K53" s="342"/>
      <c r="L53" s="343" t="s">
        <v>263</v>
      </c>
      <c r="M53" s="338" t="s">
        <v>265</v>
      </c>
      <c r="N53" s="149"/>
      <c r="O53" s="149"/>
      <c r="P53" s="149"/>
      <c r="Q53" s="149"/>
      <c r="R53" s="149"/>
      <c r="S53" s="149"/>
    </row>
    <row r="54" spans="1:22" ht="198" customHeight="1">
      <c r="A54" s="339"/>
      <c r="B54" s="339"/>
      <c r="C54" s="339"/>
      <c r="D54" s="339"/>
      <c r="E54" s="339"/>
      <c r="F54" s="339"/>
      <c r="G54" s="148" t="s">
        <v>261</v>
      </c>
      <c r="H54" s="146" t="s">
        <v>262</v>
      </c>
      <c r="I54" s="147" t="s">
        <v>255</v>
      </c>
      <c r="J54" s="147" t="s">
        <v>256</v>
      </c>
      <c r="K54" s="147" t="s">
        <v>286</v>
      </c>
      <c r="L54" s="344"/>
      <c r="M54" s="345"/>
      <c r="N54" s="149"/>
      <c r="O54" s="149"/>
      <c r="P54" s="149"/>
      <c r="Q54" s="149"/>
      <c r="R54" s="149"/>
      <c r="S54" s="149"/>
    </row>
    <row r="55" spans="1:22" ht="18.75">
      <c r="A55" s="85">
        <v>1</v>
      </c>
      <c r="B55" s="85">
        <v>2</v>
      </c>
      <c r="C55" s="85">
        <v>3</v>
      </c>
      <c r="D55" s="85">
        <v>4</v>
      </c>
      <c r="E55" s="85">
        <v>5</v>
      </c>
      <c r="F55" s="85">
        <v>6</v>
      </c>
      <c r="G55" s="85">
        <v>7</v>
      </c>
      <c r="H55" s="85">
        <v>8</v>
      </c>
      <c r="I55" s="85">
        <v>9</v>
      </c>
      <c r="J55" s="85">
        <v>10</v>
      </c>
      <c r="K55" s="85">
        <v>11</v>
      </c>
      <c r="L55" s="85">
        <v>12</v>
      </c>
      <c r="M55" s="85">
        <v>13</v>
      </c>
      <c r="N55" s="149"/>
      <c r="O55" s="149"/>
      <c r="P55" s="149"/>
      <c r="Q55" s="149"/>
      <c r="R55" s="149"/>
      <c r="S55" s="149"/>
    </row>
    <row r="56" spans="1:22" ht="15">
      <c r="A56" s="120"/>
      <c r="B56" s="121"/>
      <c r="C56" s="120"/>
      <c r="D56" s="120"/>
      <c r="E56" s="120"/>
      <c r="F56" s="120"/>
      <c r="G56" s="120"/>
      <c r="H56" s="120"/>
      <c r="I56" s="120"/>
      <c r="J56" s="120"/>
      <c r="K56" s="122"/>
      <c r="L56" s="122"/>
      <c r="M56" s="120"/>
      <c r="N56" s="149"/>
      <c r="O56" s="149"/>
      <c r="P56" s="149"/>
      <c r="Q56" s="149"/>
      <c r="R56" s="149"/>
      <c r="S56" s="149"/>
    </row>
    <row r="57" spans="1:22" ht="15">
      <c r="A57" s="120"/>
      <c r="B57" s="121"/>
      <c r="C57" s="120"/>
      <c r="D57" s="120"/>
      <c r="E57" s="120"/>
      <c r="F57" s="120"/>
      <c r="G57" s="120"/>
      <c r="H57" s="120"/>
      <c r="I57" s="120"/>
      <c r="J57" s="120"/>
      <c r="K57" s="122"/>
      <c r="L57" s="122"/>
      <c r="M57" s="120"/>
      <c r="N57" s="149"/>
      <c r="O57" s="149"/>
      <c r="P57" s="149"/>
      <c r="Q57" s="149"/>
      <c r="R57" s="149"/>
      <c r="S57" s="149"/>
    </row>
    <row r="58" spans="1:22" ht="15">
      <c r="A58" s="120"/>
      <c r="B58" s="121"/>
      <c r="C58" s="120"/>
      <c r="D58" s="120"/>
      <c r="E58" s="120"/>
      <c r="F58" s="120"/>
      <c r="G58" s="120"/>
      <c r="H58" s="120"/>
      <c r="I58" s="120"/>
      <c r="J58" s="120"/>
      <c r="K58" s="122"/>
      <c r="L58" s="122"/>
      <c r="M58" s="120"/>
      <c r="N58" s="149"/>
      <c r="O58" s="149"/>
      <c r="P58" s="149"/>
      <c r="Q58" s="149"/>
      <c r="R58" s="149"/>
      <c r="S58" s="149"/>
    </row>
    <row r="59" spans="1:22" ht="18.75">
      <c r="A59" s="350" t="s">
        <v>27</v>
      </c>
      <c r="B59" s="350"/>
      <c r="C59" s="350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49"/>
      <c r="O59" s="149"/>
      <c r="P59" s="149"/>
      <c r="Q59" s="149"/>
      <c r="R59" s="149"/>
      <c r="S59" s="149"/>
    </row>
    <row r="60" spans="1:22" ht="18.75">
      <c r="A60" s="1"/>
      <c r="B60" s="12"/>
      <c r="C60" s="12"/>
      <c r="D60" s="1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22" ht="18.75">
      <c r="A61" s="1"/>
      <c r="B61" s="12"/>
      <c r="C61" s="12"/>
      <c r="D61" s="1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2" ht="18.75" customHeight="1">
      <c r="A62" s="1"/>
      <c r="B62" s="290" t="s">
        <v>464</v>
      </c>
      <c r="C62" s="290"/>
      <c r="D62" s="290"/>
      <c r="E62" s="141"/>
      <c r="F62" s="2"/>
      <c r="G62" s="2" t="s">
        <v>308</v>
      </c>
      <c r="H62" s="2"/>
      <c r="I62" s="1"/>
      <c r="J62" s="2"/>
      <c r="K62" s="8" t="s">
        <v>462</v>
      </c>
      <c r="L62" s="1"/>
      <c r="M62" s="1"/>
      <c r="N62" s="1"/>
      <c r="O62" s="1"/>
      <c r="P62" s="1"/>
      <c r="Q62" s="1"/>
      <c r="R62" s="1"/>
      <c r="S62" s="1"/>
    </row>
    <row r="63" spans="1:22" ht="18.75">
      <c r="A63" s="1"/>
      <c r="B63" s="313" t="s">
        <v>401</v>
      </c>
      <c r="C63" s="313"/>
      <c r="D63" s="313"/>
      <c r="E63" s="150"/>
      <c r="F63" s="313" t="s">
        <v>402</v>
      </c>
      <c r="G63" s="313"/>
      <c r="H63" s="313"/>
      <c r="I63" s="1"/>
      <c r="J63" s="150"/>
      <c r="K63" s="127" t="s">
        <v>268</v>
      </c>
      <c r="L63" s="150"/>
      <c r="M63" s="1"/>
      <c r="N63" s="126"/>
      <c r="O63" s="126"/>
      <c r="P63" s="126"/>
      <c r="Q63" s="1"/>
      <c r="R63" s="1"/>
      <c r="S63" s="1"/>
    </row>
    <row r="64" spans="1:22" ht="18.75">
      <c r="A64" s="1"/>
      <c r="B64" s="151"/>
      <c r="C64" s="151"/>
      <c r="D64" s="151"/>
      <c r="E64" s="126"/>
      <c r="F64" s="126"/>
      <c r="G64" s="126"/>
      <c r="H64" s="126"/>
      <c r="I64" s="126" t="s">
        <v>400</v>
      </c>
      <c r="J64" s="126"/>
      <c r="K64" s="126"/>
      <c r="L64" s="1"/>
      <c r="M64" s="1"/>
      <c r="N64" s="126"/>
      <c r="O64" s="126"/>
      <c r="P64" s="126"/>
      <c r="Q64" s="1"/>
      <c r="R64" s="1"/>
      <c r="S64" s="1"/>
    </row>
  </sheetData>
  <mergeCells count="39">
    <mergeCell ref="A21:C21"/>
    <mergeCell ref="B62:D62"/>
    <mergeCell ref="B63:D63"/>
    <mergeCell ref="F63:H63"/>
    <mergeCell ref="A59:C59"/>
    <mergeCell ref="D53:D54"/>
    <mergeCell ref="E53:E54"/>
    <mergeCell ref="O23:R23"/>
    <mergeCell ref="F53:F54"/>
    <mergeCell ref="G53:K53"/>
    <mergeCell ref="L53:L54"/>
    <mergeCell ref="M53:M54"/>
    <mergeCell ref="G23:J23"/>
    <mergeCell ref="K23:N23"/>
    <mergeCell ref="C23:F23"/>
    <mergeCell ref="A51:C51"/>
    <mergeCell ref="A53:A54"/>
    <mergeCell ref="B53:B54"/>
    <mergeCell ref="C53:C54"/>
    <mergeCell ref="A23:A24"/>
    <mergeCell ref="B23:B24"/>
    <mergeCell ref="A47:B47"/>
    <mergeCell ref="A48:B48"/>
    <mergeCell ref="A4:E4"/>
    <mergeCell ref="S23:V23"/>
    <mergeCell ref="A6:A8"/>
    <mergeCell ref="B6:D6"/>
    <mergeCell ref="Q6:S6"/>
    <mergeCell ref="E6:F7"/>
    <mergeCell ref="G7:H7"/>
    <mergeCell ref="I7:J7"/>
    <mergeCell ref="K7:L7"/>
    <mergeCell ref="M7:N7"/>
    <mergeCell ref="G6:P6"/>
    <mergeCell ref="O7:P7"/>
    <mergeCell ref="Q7:Q8"/>
    <mergeCell ref="R7:S7"/>
    <mergeCell ref="B7:B8"/>
    <mergeCell ref="C7:D7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Фінплан - основні фінпоказники</vt:lpstr>
      <vt:lpstr>I.Розшифрування до запланованог</vt:lpstr>
      <vt:lpstr>II. Розрахунки з бюджетом</vt:lpstr>
      <vt:lpstr>III. Рух грошових коштів</vt:lpstr>
      <vt:lpstr>IV. Кап. інвестиції</vt:lpstr>
      <vt:lpstr> V. Коефіцієнтний аналіз</vt:lpstr>
      <vt:lpstr>VI. Інформація до фінплану</vt:lpstr>
      <vt:lpstr>VI. Інформація до фінплану2</vt:lpstr>
      <vt:lpstr>' V. Коефіцієнтний аналіз'!Заголовки_для_печати</vt:lpstr>
      <vt:lpstr>'I.Розшифрування до запланованог'!Заголовки_для_печати</vt:lpstr>
      <vt:lpstr>'II. Розрахунки з бюджетом'!Заголовки_для_печати</vt:lpstr>
      <vt:lpstr>'III. Рух грошових коштів'!Заголовки_для_печати</vt:lpstr>
      <vt:lpstr>'Фінплан - основні фінпоказники'!Заголовки_для_печати</vt:lpstr>
      <vt:lpstr>' V. Коефіцієнтний аналіз'!Область_печати</vt:lpstr>
      <vt:lpstr>'I.Розшифрування до запланованог'!Область_печати</vt:lpstr>
      <vt:lpstr>'II. Розрахунки з бюджетом'!Область_печати</vt:lpstr>
      <vt:lpstr>'III. Рух грошових коштів'!Область_печати</vt:lpstr>
      <vt:lpstr>'IV. Кап. інвестиції'!Область_печати</vt:lpstr>
      <vt:lpstr>'Фінплан - основні фінпоказники'!Область_печати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Konova Viktoriya</dc:creator>
  <cp:lastModifiedBy>Sweta</cp:lastModifiedBy>
  <cp:lastPrinted>2025-01-31T09:43:24Z</cp:lastPrinted>
  <dcterms:created xsi:type="dcterms:W3CDTF">2003-03-13T16:00:22Z</dcterms:created>
  <dcterms:modified xsi:type="dcterms:W3CDTF">2025-01-31T09:43:51Z</dcterms:modified>
</cp:coreProperties>
</file>